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2DO INF TRIM ABR-JUN 2018" sheetId="5" r:id="rId1"/>
    <sheet name="2DO TRIM 2018  FAISM" sheetId="6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5" l="1"/>
  <c r="L17" i="5"/>
  <c r="E51" i="5"/>
  <c r="E32" i="5"/>
  <c r="E22" i="5"/>
  <c r="L28" i="5"/>
  <c r="M28" i="5" s="1"/>
  <c r="K32" i="5"/>
  <c r="L30" i="5"/>
  <c r="M30" i="5"/>
  <c r="L29" i="5"/>
  <c r="M29" i="5" s="1"/>
  <c r="K22" i="5"/>
  <c r="M7" i="5"/>
  <c r="M10" i="5"/>
  <c r="M12" i="5"/>
  <c r="M15" i="5"/>
  <c r="M17" i="5"/>
  <c r="M20" i="5"/>
  <c r="M6" i="5"/>
  <c r="L7" i="5"/>
  <c r="L8" i="5"/>
  <c r="M8" i="5" s="1"/>
  <c r="L10" i="5"/>
  <c r="L11" i="5"/>
  <c r="M11" i="5" s="1"/>
  <c r="L12" i="5"/>
  <c r="L14" i="5"/>
  <c r="M14" i="5" s="1"/>
  <c r="L15" i="5"/>
  <c r="L16" i="5"/>
  <c r="M16" i="5" s="1"/>
  <c r="L18" i="5"/>
  <c r="M18" i="5" s="1"/>
  <c r="L19" i="5"/>
  <c r="M19" i="5" s="1"/>
  <c r="L6" i="5"/>
  <c r="K51" i="5"/>
  <c r="L39" i="5"/>
  <c r="L40" i="5"/>
  <c r="L41" i="5"/>
  <c r="L42" i="5"/>
  <c r="M42" i="5" s="1"/>
  <c r="L43" i="5"/>
  <c r="M43" i="5" s="1"/>
  <c r="L44" i="5"/>
  <c r="M44" i="5" s="1"/>
  <c r="L45" i="5"/>
  <c r="L46" i="5"/>
  <c r="L47" i="5"/>
  <c r="L48" i="5"/>
  <c r="M48" i="5" s="1"/>
  <c r="M41" i="5"/>
  <c r="M46" i="5"/>
  <c r="M47" i="5"/>
  <c r="M40" i="5"/>
  <c r="M45" i="5"/>
  <c r="M39" i="5"/>
  <c r="S111" i="6" l="1"/>
  <c r="S107" i="6"/>
  <c r="S103" i="6"/>
  <c r="S99" i="6"/>
  <c r="S95" i="6"/>
  <c r="S91" i="6"/>
  <c r="M120" i="6"/>
  <c r="O120" i="6"/>
  <c r="P120" i="6"/>
  <c r="L120" i="6"/>
  <c r="D120" i="6"/>
  <c r="H120" i="6"/>
  <c r="I120" i="6"/>
  <c r="G120" i="6"/>
  <c r="J4" i="6"/>
  <c r="J6" i="6"/>
  <c r="J8" i="6"/>
  <c r="S8" i="6" s="1"/>
  <c r="J10" i="6"/>
  <c r="J12" i="6"/>
  <c r="S12" i="6" s="1"/>
  <c r="J14" i="6"/>
  <c r="J16" i="6"/>
  <c r="S16" i="6" s="1"/>
  <c r="J18" i="6"/>
  <c r="J20" i="6"/>
  <c r="S20" i="6" s="1"/>
  <c r="J22" i="6"/>
  <c r="J24" i="6"/>
  <c r="S24" i="6" s="1"/>
  <c r="J26" i="6"/>
  <c r="J28" i="6"/>
  <c r="S28" i="6" s="1"/>
  <c r="J30" i="6"/>
  <c r="J32" i="6"/>
  <c r="S32" i="6" s="1"/>
  <c r="J35" i="6"/>
  <c r="J37" i="6"/>
  <c r="S37" i="6" s="1"/>
  <c r="J39" i="6"/>
  <c r="J41" i="6"/>
  <c r="S41" i="6" s="1"/>
  <c r="J43" i="6"/>
  <c r="J45" i="6"/>
  <c r="S45" i="6" s="1"/>
  <c r="J47" i="6"/>
  <c r="J49" i="6"/>
  <c r="S49" i="6" s="1"/>
  <c r="J51" i="6"/>
  <c r="J53" i="6"/>
  <c r="S53" i="6" s="1"/>
  <c r="J55" i="6"/>
  <c r="J57" i="6"/>
  <c r="S57" i="6" s="1"/>
  <c r="J59" i="6"/>
  <c r="J61" i="6"/>
  <c r="S61" i="6" s="1"/>
  <c r="J63" i="6"/>
  <c r="J65" i="6"/>
  <c r="S65" i="6" s="1"/>
  <c r="J67" i="6"/>
  <c r="J69" i="6"/>
  <c r="S69" i="6" s="1"/>
  <c r="J71" i="6"/>
  <c r="J73" i="6"/>
  <c r="S73" i="6" s="1"/>
  <c r="J75" i="6"/>
  <c r="J77" i="6"/>
  <c r="S77" i="6" s="1"/>
  <c r="J79" i="6"/>
  <c r="J81" i="6"/>
  <c r="S81" i="6" s="1"/>
  <c r="J83" i="6"/>
  <c r="J85" i="6"/>
  <c r="S85" i="6" s="1"/>
  <c r="J87" i="6"/>
  <c r="J89" i="6"/>
  <c r="S89" i="6" s="1"/>
  <c r="J91" i="6"/>
  <c r="J93" i="6"/>
  <c r="S93" i="6" s="1"/>
  <c r="J95" i="6"/>
  <c r="J97" i="6"/>
  <c r="S97" i="6" s="1"/>
  <c r="J99" i="6"/>
  <c r="J101" i="6"/>
  <c r="S101" i="6" s="1"/>
  <c r="J117" i="6"/>
  <c r="S117" i="6" s="1"/>
  <c r="J115" i="6"/>
  <c r="S115" i="6" s="1"/>
  <c r="J103" i="6"/>
  <c r="J105" i="6"/>
  <c r="S105" i="6" s="1"/>
  <c r="J107" i="6"/>
  <c r="J109" i="6"/>
  <c r="S109" i="6" s="1"/>
  <c r="J111" i="6"/>
  <c r="J113" i="6"/>
  <c r="S113" i="6" s="1"/>
  <c r="C122" i="6"/>
  <c r="Q117" i="6"/>
  <c r="T117" i="6" s="1"/>
  <c r="Q115" i="6"/>
  <c r="T115" i="6" s="1"/>
  <c r="Q113" i="6"/>
  <c r="T113" i="6" s="1"/>
  <c r="Q111" i="6"/>
  <c r="Q109" i="6"/>
  <c r="Q107" i="6"/>
  <c r="T107" i="6" s="1"/>
  <c r="Q105" i="6"/>
  <c r="T105" i="6" s="1"/>
  <c r="Q103" i="6"/>
  <c r="Q101" i="6"/>
  <c r="T101" i="6" s="1"/>
  <c r="Q99" i="6"/>
  <c r="T99" i="6" s="1"/>
  <c r="Q97" i="6"/>
  <c r="T97" i="6" s="1"/>
  <c r="Q95" i="6"/>
  <c r="Q93" i="6"/>
  <c r="T93" i="6" s="1"/>
  <c r="Q91" i="6"/>
  <c r="E91" i="6"/>
  <c r="E120" i="6" s="1"/>
  <c r="Q89" i="6"/>
  <c r="T89" i="6" s="1"/>
  <c r="Q87" i="6"/>
  <c r="T87" i="6" s="1"/>
  <c r="Q85" i="6"/>
  <c r="Q83" i="6"/>
  <c r="S83" i="6" s="1"/>
  <c r="Q81" i="6"/>
  <c r="T81" i="6" s="1"/>
  <c r="Q79" i="6"/>
  <c r="T79" i="6" s="1"/>
  <c r="Q77" i="6"/>
  <c r="Q75" i="6"/>
  <c r="T75" i="6" s="1"/>
  <c r="Q73" i="6"/>
  <c r="T73" i="6" s="1"/>
  <c r="Q71" i="6"/>
  <c r="T71" i="6" s="1"/>
  <c r="Q69" i="6"/>
  <c r="Q67" i="6"/>
  <c r="T67" i="6" s="1"/>
  <c r="Q65" i="6"/>
  <c r="T65" i="6" s="1"/>
  <c r="Q63" i="6"/>
  <c r="T63" i="6" s="1"/>
  <c r="Q61" i="6"/>
  <c r="Q59" i="6"/>
  <c r="S59" i="6" s="1"/>
  <c r="Q57" i="6"/>
  <c r="Q55" i="6"/>
  <c r="S55" i="6" s="1"/>
  <c r="Q53" i="6"/>
  <c r="Q51" i="6"/>
  <c r="S51" i="6" s="1"/>
  <c r="Q49" i="6"/>
  <c r="Q47" i="6"/>
  <c r="T47" i="6" s="1"/>
  <c r="Q45" i="6"/>
  <c r="Q43" i="6"/>
  <c r="T43" i="6" s="1"/>
  <c r="Q41" i="6"/>
  <c r="T41" i="6" s="1"/>
  <c r="Q39" i="6"/>
  <c r="T39" i="6" s="1"/>
  <c r="Q37" i="6"/>
  <c r="Q35" i="6"/>
  <c r="S35" i="6" s="1"/>
  <c r="Q32" i="6"/>
  <c r="T32" i="6" s="1"/>
  <c r="Q30" i="6"/>
  <c r="T30" i="6" s="1"/>
  <c r="Q28" i="6"/>
  <c r="Q26" i="6"/>
  <c r="T26" i="6" s="1"/>
  <c r="Q24" i="6"/>
  <c r="T24" i="6" s="1"/>
  <c r="Q22" i="6"/>
  <c r="T22" i="6" s="1"/>
  <c r="Q20" i="6"/>
  <c r="Q18" i="6"/>
  <c r="T18" i="6" s="1"/>
  <c r="Q16" i="6"/>
  <c r="T16" i="6" s="1"/>
  <c r="Q14" i="6"/>
  <c r="T14" i="6" s="1"/>
  <c r="Q12" i="6"/>
  <c r="Q10" i="6"/>
  <c r="T10" i="6" s="1"/>
  <c r="Q8" i="6"/>
  <c r="T8" i="6" s="1"/>
  <c r="Q6" i="6"/>
  <c r="T6" i="6" s="1"/>
  <c r="N4" i="6"/>
  <c r="N120" i="6" s="1"/>
  <c r="S6" i="6" l="1"/>
  <c r="S10" i="6"/>
  <c r="S14" i="6"/>
  <c r="S18" i="6"/>
  <c r="S22" i="6"/>
  <c r="S26" i="6"/>
  <c r="S30" i="6"/>
  <c r="S39" i="6"/>
  <c r="S43" i="6"/>
  <c r="S47" i="6"/>
  <c r="S63" i="6"/>
  <c r="S67" i="6"/>
  <c r="S71" i="6"/>
  <c r="S75" i="6"/>
  <c r="S79" i="6"/>
  <c r="S87" i="6"/>
  <c r="J120" i="6"/>
  <c r="Q4" i="6"/>
  <c r="Q120" i="6" s="1"/>
  <c r="C123" i="6" s="1"/>
  <c r="C124" i="6" s="1"/>
  <c r="T59" i="6"/>
  <c r="T83" i="6"/>
  <c r="T20" i="6"/>
  <c r="T45" i="6"/>
  <c r="T51" i="6"/>
  <c r="T69" i="6"/>
  <c r="T95" i="6"/>
  <c r="T12" i="6"/>
  <c r="T35" i="6"/>
  <c r="T77" i="6"/>
  <c r="T109" i="6"/>
  <c r="T37" i="6"/>
  <c r="T61" i="6"/>
  <c r="T111" i="6"/>
  <c r="T28" i="6"/>
  <c r="T85" i="6"/>
  <c r="T91" i="6"/>
  <c r="T103" i="6"/>
  <c r="S120" i="6" l="1"/>
  <c r="S4" i="6"/>
  <c r="T4" i="6"/>
</calcChain>
</file>

<file path=xl/sharedStrings.xml><?xml version="1.0" encoding="utf-8"?>
<sst xmlns="http://schemas.openxmlformats.org/spreadsheetml/2006/main" count="376" uniqueCount="255">
  <si>
    <t>TRANSF JORGE JAVIER JUAREZ CORIA</t>
  </si>
  <si>
    <t xml:space="preserve">FECHA CONVENIO </t>
  </si>
  <si>
    <t>MONTO CONVENIO</t>
  </si>
  <si>
    <t>CONCEPTO</t>
  </si>
  <si>
    <t>No FACT</t>
  </si>
  <si>
    <t>IMPORTE</t>
  </si>
  <si>
    <t>IVA</t>
  </si>
  <si>
    <t>RETENCION</t>
  </si>
  <si>
    <t>DEDUCCION DE ANTICIPO</t>
  </si>
  <si>
    <t>CONACYT 2018</t>
  </si>
  <si>
    <t xml:space="preserve">PLANTAS SOLARES, SA DE CV </t>
  </si>
  <si>
    <t>ANTICIPO 30% FACT 84, (COMPLEMENTO 80% )CONTRATO CONACYT 01C/2018 ADQUISICION E IMPLEMENTACION SOLUCION P GENERACION Y GESTION ELECTRICA DE LA EXTRACCION Y SUMINISTRO DE AGUA POTABLE</t>
  </si>
  <si>
    <t>FORTASEG 2018</t>
  </si>
  <si>
    <t>TRASPASO INSTITUTO ESTATAL DE CIENCIAS PENALES Y SEGURIDAD PUBLICA</t>
  </si>
  <si>
    <t xml:space="preserve">TRANSF CSI TACTICAL AND BALISTIC SA DE CV </t>
  </si>
  <si>
    <t>TRANSF LMA CONSULTORES ASOCIADOS AC</t>
  </si>
  <si>
    <t>ANTICIPO 70% FACT 860  CONVENIO COLABORACION EN MATERIA DE CAPACITACION</t>
  </si>
  <si>
    <t>ANTICIPO 50%  FACT 9 ADQUISICION 500 INSIGNIAS Y DIVISAS PERSONAL SEGURIDAD PUBLICA   CONTRATO DGSPTM-F-07C/2018</t>
  </si>
  <si>
    <t>ANTICIPO 50%  FACT 10   ADQUISICION 190 FORNITURAS PERSONAL SEGURIDAD PUBLICA   CONTRATO DGSPTM-F-09C/2018.</t>
  </si>
  <si>
    <t>ANTICIPO 50%  FACT 4   ADQUISICION 500 CAMISOLAS PERSONAL SEGURIDAD PUBLICA   CONTRATO DGSPTM-F-01C/2018.</t>
  </si>
  <si>
    <t>ANTICIPO 50%  FACT 5   ADQUISICION 500 PANTALONES PERSONAL SEGURIDAD PUBLICA   CONTRATO DGSPTM-F-02C/2018.</t>
  </si>
  <si>
    <t>ANTICIPO 50%  FACT 6   ADQUISICION 250 PAR DE BOTAS PERSONAL SEGURIDAD PUBLICA   CONTRATO DGSPTM-F-03C/2018.</t>
  </si>
  <si>
    <t>ANTICIPO 50%  FACT 7   ADQUISICION 250 PAR DE ZAPATOS PERSONAL SEGURIDAD PUBLICA   CONTRATO DGSPTM-F-04C/2018.</t>
  </si>
  <si>
    <t>ANTICIPO 50%  FACT 1   ADQUISICION 250 GORRAS PERSONAL SEGURIDAD PUBLICA   CONTRATO DGSPTM-F-05C/2018.</t>
  </si>
  <si>
    <t>ANTICIPO 50%  FACT 3   ADQUISICION 250 KEPIS PERSONAL SEGURIDAD PUBLICA   CONTRATO DGSPTM-F-06C/2018.</t>
  </si>
  <si>
    <t>ANTICIPO 50%  FACT 2   ADQUISICION 25 CHALECOS PERSONAL SEGURIDAD PUBLICA   CONTRATO DGSPTM-F-08C/2018.</t>
  </si>
  <si>
    <t>ANTICIPO 50%, FACT 0058, CONTRATO DGSPTM F-10C/2018    OBRA: PROYECTO PREVENCION DE VIOLENCIA ESCOLAR EN ESCUELAS DE RIESGO</t>
  </si>
  <si>
    <t>FINIQUITO, FACT F-LAP-11,    ADQUISICION 500 CAMISOLAS PERSONAL SEGURIDAD PUBLICA   CONTRATO DGSPTM-F-01C/2018.</t>
  </si>
  <si>
    <t>FINIQUITO, FACT F-LAP-12,   ADQUISICION 500 PANTALONES PERSONAL SEGURIDAD PUBLICA   CONTRATO DGSPTM-F-02C/2018.</t>
  </si>
  <si>
    <t>FINIQUITO, FACT F-LAP-13,    ADQUISICION 250 PAR DE BOTAS PERSONAL SEGURIDAD PUBLICA   CONTRATO DGSPTM-F-03C/2018.</t>
  </si>
  <si>
    <t>FINIQUITO, FACT F-LAP-14, ADQUISICION 250 GORRAS PERSONAL SEGURIDAD PUBLICA   CONTRATO DGSPTM-F-05C/2018.</t>
  </si>
  <si>
    <t>TRANSF ALICIA URIAS SANTILLANEZ</t>
  </si>
  <si>
    <t xml:space="preserve">TRANSF CONSTRUCTORA Y URBAIZADORA ALA, SA DE CV </t>
  </si>
  <si>
    <t>ANT 50% FACT 1364F9 ESTUDIO ANALISIS DE LAS CONDICIONES Y CARACTERISTICAS DE LOS TRANSFORMADORES   CONTRATO CONACYT 03C/2018</t>
  </si>
  <si>
    <t>ANT 50% FACT 1D86D2O6CB58 ESTUDIO FACTIBILIDAD Y PERFIL ELECTRICO,    CONTRATO CONACYT 02C/2018</t>
  </si>
  <si>
    <t>FOFIIN 2018</t>
  </si>
  <si>
    <t>TRANSF CONSTRUCTORA EYCO, SA DE CV</t>
  </si>
  <si>
    <t>TRANSF CONSTRUCCIONES URBANISTICAS DE LA BAJA, SA CV</t>
  </si>
  <si>
    <t>ANTICIPO 30%, FACT A-161, CONTRATO: FOFIIN-01C/2018  OBRA: PAVIMENTACION CONCRETO ASFALTICO CALLE 12, TRAMO PUERTO ACAPULCO A PUERTO MEJIA EN PUERTO SAN CARLOS, MPIO DE COMONDU BCS</t>
  </si>
  <si>
    <t>ANTICIPO 30%, FACT A1177, CONTRATO FOFIIN 06C/2018,  OBRA: REENCARPETADO CON CARPETA ASFALTICA DE LA CALLE IGNACIO ALLENDE TRAMO BLVD. AGUSTION OLACHEA A CERVANTES DEL RIO EN CD. CONSTITUCION, BCS</t>
  </si>
  <si>
    <t>ANTICIPO 30%, FACT A1174, CONTRATO FOFIIN 05C/2018,  OBRA: REENCARPETADO CON CARPETA ASFALTICA DE LA CALLE FRANCISCO I MADERO, TRAMO JESUS GARZA MENCHACA A JUAN DOMINGUEZ COTA EN CD. CONSTITUCION, BCS</t>
  </si>
  <si>
    <t>ANTICIPO 30%, FACT A1178, CONTRATO FOFIIN 07C/2018,  OBRA: REENCARPETADO CON CARPETA ASFALTICA DE LA CALLE VENUSTIANO CARRANZA, TRAMO BLVD. AGUSTIN OLACHEA A CERVANTES DEL RIO EN CD. CONSTITUCION, BCS</t>
  </si>
  <si>
    <t>ANTICIPO 30%, FACT 562, CONTRATO FOFIIN 10C/2018,  OBRA: REENCARPETADO CON CARPETA ASFALTICA DE LA CALLE NICOLAS BRAVO TRAMO BLVD. AGUSTIN OLACHEA A CERVANTES DEL RIO EN CD. CONSTITUCION, BCS</t>
  </si>
  <si>
    <t>ANTICIPO 30%, FACT 563, CONTRATO FOFIIN 09C/2018,  OBRA: REENCARPETADO CON CARPETA ASFALTICA DE LA ALVARO OBREGON TRAMO BLVD. AGUSTIN OLACHEA A I. ZARAGOZA EN CD. CONSTITUCION, BCS</t>
  </si>
  <si>
    <t>ANTICIPO 30%, FACT 570, CONTRATO FOFIIN 08C/2018,  OBRA: REENCARPETADO CON CARPETA ASFALTICA DE LA CALLE MARIANO MATAMOROS TRAMO BLVD. AGUSTIN OLACHEA A CERVANTES DEL RIO EN CD. CONSTITUCION, BCS</t>
  </si>
  <si>
    <t>ANTICIPO 30%,  FACT 565,  CONTRATO FOFIIN 12C/2018,  OBRA: REENCARPETADO CON CARPETA ASFALTICA DE LA CALLE ROSAURA ZAPATA, TRAMO I.- VENUSTIANO CARRANZA A MIGUEL HIDALGO, TRAMO II.- NICOLAS BRAVO A ALVARO OBREGON Y TRAMO III.- MARIANO MATAMOROS A H. GALEANA  EN CD. CONSTITUCION, BCS</t>
  </si>
  <si>
    <t>ANTICIPO 30%, FACT 564, CONTRATO FOFIIN 11C/2018,  OBRA: REENCARPETADO CON CARPETA ASFALTICA DE LA CALLE MIGUEL HIDALGO,  TRAMO BLVD. AGUSTIN OLACHEA A CERVANTES DEL RIO EN CD. CONSTITUCION, BCS</t>
  </si>
  <si>
    <t>ANTICIPO 30%, FACT 555, CONTRATO FOFIIN 13C/2018,  OBRA: REENCARPETADO CON CARPETA ASFALTICA DE LA CALLE IGNACIO ZARAGOZA A ALVARO OBREGON  EN CD. CONSTITUCION, BCS</t>
  </si>
  <si>
    <t>ESTIMACION 01,  FACT A-161, CONTRATO: FOFIIN-01C/2018  OBRA: PAVIMENTACION CONCRETO ASFALTICO CALLE 12, TRAMO PUERTO ACAPULCO A PUERTO MEJIA EN PUERTO SAN CARLOS, MPIO DE COMONDU BCS</t>
  </si>
  <si>
    <t>FCR 144</t>
  </si>
  <si>
    <t>SANTANDER  CTA NUM  65-50660880-5</t>
  </si>
  <si>
    <t>SANTANDER  CTA NUM  65-50654090-4</t>
  </si>
  <si>
    <t>SANTANDER  CTA NUM  65-50668923-5</t>
  </si>
  <si>
    <t>A 4029</t>
  </si>
  <si>
    <t>A 4038</t>
  </si>
  <si>
    <t>A 4039</t>
  </si>
  <si>
    <t>FCR 160</t>
  </si>
  <si>
    <t>FCR 164</t>
  </si>
  <si>
    <t>FAIMS 2018                                                                                                             CTA. 65-506466734</t>
  </si>
  <si>
    <t>CONTRATISTA</t>
  </si>
  <si>
    <t>MONTO                                                           AUTORIZADO      CONTRATADO</t>
  </si>
  <si>
    <t>ANTICIPO                          30%</t>
  </si>
  <si>
    <t>ESTIMACION               No 1</t>
  </si>
  <si>
    <t>ESTIMACION                         2</t>
  </si>
  <si>
    <t>ESTIMACION                          3</t>
  </si>
  <si>
    <t>ESTIMACION               4</t>
  </si>
  <si>
    <t>TOTAL ENTREGADO</t>
  </si>
  <si>
    <t>RETENCION 5 MILLAR</t>
  </si>
  <si>
    <t>PENDIENTE DE PAGO</t>
  </si>
  <si>
    <t>%</t>
  </si>
  <si>
    <t>CONSTRUCCION DE 30 CUARTOS DORMITORIOS DE 17.22 M2 EN CD. CONSTITUCION, BCS                                                                     CONTRATO FAISM 01C/18</t>
  </si>
  <si>
    <t>DIEGO SALVADOR LAGARDA LARA</t>
  </si>
  <si>
    <t>FACT 3998</t>
  </si>
  <si>
    <t>FACT MADRE 4040</t>
  </si>
  <si>
    <t>CONSTRUCCION DE 20 CUARTOS DORMITORIOS DE 17.22 M2                    EN CD. INSURGENTES, BCS                                                                 CONTRATO FAISM 02C/18</t>
  </si>
  <si>
    <t>FACT 4001</t>
  </si>
  <si>
    <t>FACT A 4029</t>
  </si>
  <si>
    <t>19 JUN 2018.</t>
  </si>
  <si>
    <t>CONSTRUCCION DE 15 CUARTOS DORMITORIOS DE 17.22 M2 EN PUERTO ADOLFO LOPEZ MATEOS, MPIO DE COMONDU BCS                                              CONTRATO FAISM  03C/18</t>
  </si>
  <si>
    <t>FACT 4000</t>
  </si>
  <si>
    <t>FACT A-4038</t>
  </si>
  <si>
    <t>CONSTRUCCION DE 15 CUARTOS DORMITORIOS DE 17.22 M2 EN PUERTO SAN CARLOS, MPIO DE COMONDU BCS                                                                     CONTRATO FAISM 04C/18</t>
  </si>
  <si>
    <t>FACT 3999</t>
  </si>
  <si>
    <t>FACT  A-4039</t>
  </si>
  <si>
    <t>CONSTRUCCION DE 05 CUARTOS DORMITORIO DE 17.22 M2 EN MARIA AUXILIADORA, MPIO DE COMONDU, BCS                                    CONTRATO FAISM 05C/18</t>
  </si>
  <si>
    <t>FACT A3966 ANT</t>
  </si>
  <si>
    <t>06  JUL 2018.</t>
  </si>
  <si>
    <t>CONSTRUCCION DE 12 BAÑOS DE 4.62 M2 EN PUERTO ADOLFO LOPEZ MATEOS, MPIO DE COMONDU, BCS                                    CONTRATO FAISM 06C/18</t>
  </si>
  <si>
    <t>ALPES, OBRAS Y PROYECTOS, SA CV</t>
  </si>
  <si>
    <t>FACT FCR 119</t>
  </si>
  <si>
    <t>FACT FCR-143</t>
  </si>
  <si>
    <t>CONSTRUCCION DE 10 CUARTOS DORMITORIOS DE 17.22 M2                    EN VILLA MORELOS, MPIO DE COMONDU BCS                             CONTRATO FAISM-07C/18</t>
  </si>
  <si>
    <t>BAHICONS, S DE RL DE CV</t>
  </si>
  <si>
    <t>FACT 251</t>
  </si>
  <si>
    <t>FACT 258</t>
  </si>
  <si>
    <t>CONSTRUCCION DE 12 BAÑOS DE 4.62 M2                                                                   EN SAN CARLOS, BCS                                                                                    CONTRATO  FAISM 08C/18</t>
  </si>
  <si>
    <t>JUAN GARCIA RODRIGUEZ</t>
  </si>
  <si>
    <t>FACT 121</t>
  </si>
  <si>
    <t>FCT 944301   15 JUN/18</t>
  </si>
  <si>
    <t>06 JUL 2018.</t>
  </si>
  <si>
    <t>CONSTRUCCION DE 16 TECHOS FIRMES DE CONCRETO EN LAS COLONIAS PIONEROS, PUEBLO NUEVO, LA ESPERANZA Y C.U.S. DE CD. COSTITUCION, BCS                                                                      CONTRATO FAISM 09C/18</t>
  </si>
  <si>
    <t xml:space="preserve">FACT FCR 120 CANC  NCR </t>
  </si>
  <si>
    <t>FACT FCR 144</t>
  </si>
  <si>
    <t>CONSTRUCCION DE TECHOS FIRMES DE CONCRETO EN LAS COLONIAS 4 DE MARZO Y PARAISO EN CD. CONSTITUCION, BCS                                     CONTRATO FAISM 10C/18</t>
  </si>
  <si>
    <t>ALPES OBRASY PROYECTOS, SA CV</t>
  </si>
  <si>
    <t>REHABILITACION CAMINO RURAL ENTRONQUE CARRETERA TRANSPENINSULAR TRAMO LA PAZ - CD. CONSTITUCION A CANCUN, DE CANCUN, MPIO DE COMONDU, BCS                                                CONTRATO  FAISM 11C/18</t>
  </si>
  <si>
    <t>FACT FCR 121</t>
  </si>
  <si>
    <t>FCR 145</t>
  </si>
  <si>
    <t>REHABILITACION CAMINO RURAL ENTRONQUE CARRETERA TRANSPENINSULAR TRAMO LA PAZ - CD. CONSTITUCION A SAN LUIS GONZAGA DE SAN LUIS GONZAGA, MPIO DE COMONDU, BCS                                                                        CONTRATO FAISM 12C/18</t>
  </si>
  <si>
    <t>FACT FCR 135</t>
  </si>
  <si>
    <t>FCR 146</t>
  </si>
  <si>
    <t>REHABILITACION CAMINO RURAL EJIDO LFA No 5 A TEPENTU DE TEPENTU, MPIO DE COMONDU, BCS                                            CONTRATO FAISM 13C/18</t>
  </si>
  <si>
    <t>FACT FCR 123</t>
  </si>
  <si>
    <t>FCR 147</t>
  </si>
  <si>
    <t>REHABILITACION CAMINO RURAL EJIDO LFA No 5 A SAN JOSE DE LA NORIA, DE SAN JOSE DE LA NORIA, MPIO DE COMONDU, BCS                                                                           CONTRATO FAISM 14C/18</t>
  </si>
  <si>
    <t>FACT 124</t>
  </si>
  <si>
    <t>FCR 148</t>
  </si>
  <si>
    <t xml:space="preserve">REHABILITACION CAMINO RURAL ENTRONQUE CARRETERA                      CD. INSURGENTES - LA PURISIMA TRAMO FRANCISCO VILLA - LA PURISIMA A ENTRONQUE LAS BARRANCAS SAN JUANICO, MUNICIPIO DE COMONDU, BCS      </t>
  </si>
  <si>
    <t>JORGE JAVIER JUAREZ CORIA</t>
  </si>
  <si>
    <t>CONTRATO FAISM 15C/18</t>
  </si>
  <si>
    <t>FACT 151</t>
  </si>
  <si>
    <t xml:space="preserve">REHABILITACION CAMINO RURAL  SAN JUANICO A CADEJE, MUNICIPIO DE COMONDU, BCS                                            CONTRATO FAISM 16C/18 </t>
  </si>
  <si>
    <t>FACT 152</t>
  </si>
  <si>
    <t xml:space="preserve"> REHABILITACION CAMINO RURAL VILLA HIDALGO A ADOFO LOPEZ MATEOS DE VILLA HIDALGO, MPIO DE COMONDU, BCS                                                CONTRATO FAISM 17C/18</t>
  </si>
  <si>
    <t>FACT 125</t>
  </si>
  <si>
    <t>FCR 149</t>
  </si>
  <si>
    <t>REHABILITACION CAMINO RURAL ENTRONQUE CARRETERA CD. CONSTITUCION A EJIDO LEF AGUAS No 5  A EL IGUAJIL DE SAN LUIS GONZAGA, MPIO DE COMONDU, BCS                                   CONTRATO FAISM-18C/2018</t>
  </si>
  <si>
    <t>FACT FCR-126</t>
  </si>
  <si>
    <t>FCR 150</t>
  </si>
  <si>
    <t>REHABILITACION CAMINO RURAL EJIDO LFA AGUAS No 3 A EJIDO LFA No 4, DEL EJIDO No 3, MPIO DE COMONDU, BCS     CONTRATO FAISM 19C/18</t>
  </si>
  <si>
    <t>FACT FCR 127</t>
  </si>
  <si>
    <t>FCR 151</t>
  </si>
  <si>
    <t xml:space="preserve">REHABILITACION CAMINO RURAL  CADEJE A LA BALLENA, MUNICIPIO DE COMONDU, BCS                                 CONTRATO FAISM 20C/18 </t>
  </si>
  <si>
    <t>FACT 153</t>
  </si>
  <si>
    <t>REHABILITACION DE CAMINO RURAL ENTRONQUE CARRETERA TRANSPENINSULAR TRAMO CD. INSURGENTES - LORETO A JESUS MARIA MUNICIPIO DE COMONDU, BCS                                              CONTRATO FAISM 21C/2018</t>
  </si>
  <si>
    <t>FACT 155</t>
  </si>
  <si>
    <t>REHABILITACION CAMINO RURAL ENTRONQUE CARRETERA                    CD. CONSTITUCION  A SAN BUTO DE SAN CARLOS,                            MPIO DE COMONDU, BCS                                                                    CONTRATO FAISM 22C/18</t>
  </si>
  <si>
    <t>FACT FCR 128</t>
  </si>
  <si>
    <t>FCR 152</t>
  </si>
  <si>
    <t>REHABILITACION CAMINO RURAL ENTRONQUE CAMINO EJIDO No 5 A SAN JOSE DE LA NORIA A SANTO TOMAS DE SANTO TOMAS, MPIO DE COMONDU, BCS                                                                 CONTRATO FAISM 23C/18</t>
  </si>
  <si>
    <t>FACT FCR 129</t>
  </si>
  <si>
    <t>FCR 153</t>
  </si>
  <si>
    <t>REHABILITACION CAMINO RURAL RAMADITAS A ADOLFO LOPEZ MATEOS DE RAMADITAS, MPIO DE COMONDU, BCS    CONTRATO FAISM 24C/18</t>
  </si>
  <si>
    <t>FACT FCR 130</t>
  </si>
  <si>
    <t>FCR 154</t>
  </si>
  <si>
    <t>REHABILITACION CAMINO RURAL RAMADITAS A SANTA ADELAIDA DE SANTA ADELAIDA, MPIO DE COMONDU, BCS                                         CONTRATO  FAISM   25C/18</t>
  </si>
  <si>
    <t>FACT FCR 131</t>
  </si>
  <si>
    <t>FCR 155</t>
  </si>
  <si>
    <t>REHABILITACION CAMINO RURAL CD. INSURGENTES A                        COL. TEOTLAN DE LA COL. TEOTLAN, MPIO DE COMONDU, BCS                       CONTRATO FAISM  26C/18</t>
  </si>
  <si>
    <t>FACT FCR 132</t>
  </si>
  <si>
    <t>FCR 156</t>
  </si>
  <si>
    <t>REHABILITACION CAMINO RURAL ENTRONQUE CAMINO EJIDO No 5 A SAN JOSE DE LA NORIA A LOS ALGODONES, DE LOS ALGODONES, MPIO DE COMONDU, BCS                                                                    CONTRATO FAISM 27C/18</t>
  </si>
  <si>
    <t>FAC FCR 133</t>
  </si>
  <si>
    <t>FCR 157</t>
  </si>
  <si>
    <t>REHABILITACION CAMINO RURAL  SAN ISIDRO A EL SERVAL, MUNICIPIO DE COMONDU, BCS                                             CONTRATO FAISM 28C/2018</t>
  </si>
  <si>
    <t>FACT 154</t>
  </si>
  <si>
    <t>REHABILITACION CAMINO RURAL  CARAMBUCHE - LOS NARANJOS, MUNICIPIO DE COMONDU, BCS                                            CONTRATO FAISM 29C/2018</t>
  </si>
  <si>
    <t>FACT 156</t>
  </si>
  <si>
    <t>REHABILITACION CAMINO RURAL  EJIDO No 5 A BATEQUITOS, DE BATEQUITOS, MPIO DE COMONDU, BCS                                    CONTRATO FAISM 30C/18</t>
  </si>
  <si>
    <t>FACT FCR 134</t>
  </si>
  <si>
    <t>FCR 158</t>
  </si>
  <si>
    <t>REHABILITACION CAMINO RURAL  ENTRONQUE CARRETERA                   CD. INSURGENTES - LA PURISIMA TRAMO IGNACIO ZARAGOZA                                A SANTO DOMINGO A PALO BLANCO, MUNICIPIO DE COMONDU, BCS                    CONTRATO FAISM 31C/2018</t>
  </si>
  <si>
    <t>FACT 157</t>
  </si>
  <si>
    <t>CONSTRUCCION DE 25 BAÑOS DE 4.62 M2   EN                                    CD. INSURGENTES, BCS                                                           CONTRATO FAISM 32C/18</t>
  </si>
  <si>
    <t>CONSTRUCCION DE 30 BAÑOS DE 4.62 M2                                                                   EN CD. CONSTITUCIN, BCS                                                                                     CONTRATO  FAISM 33C/18</t>
  </si>
  <si>
    <t xml:space="preserve">FACT FOLIO FISCAL DEB1A </t>
  </si>
  <si>
    <t>CONSTRUCCION 08 CUARTOS DORMITORIO DE 17.22 M2 IGNACIO ZARAGOZA, MPIO DE COMONDU, BCS                                                        CONTRATO FAISM-34C/18</t>
  </si>
  <si>
    <t xml:space="preserve">BAHICONS, S DE RL DE CV </t>
  </si>
  <si>
    <t>CONSTRUCCION 06 CUARTOS DORMITORIO DE 17.22 M2                                EJIDO LFA No 1, MPIO DE COMONDU, BCS                                                        CONTRATO FAISM-35C/18</t>
  </si>
  <si>
    <t>CONSTRUCTORA LARCON, SA DE CV</t>
  </si>
  <si>
    <t>FACT CLA-14</t>
  </si>
  <si>
    <t>FACT CLA-23</t>
  </si>
  <si>
    <t>05 JUL 2018.</t>
  </si>
  <si>
    <t xml:space="preserve"> CONSTRUCCION 03 CUARTOS DORMITORIO DE 17.22 M2 EJIDO LFA No 2, MPIO DE COMONDU, BCS                                                     CONTRATO FAISM 36C/18</t>
  </si>
  <si>
    <t>FACT CLA-15</t>
  </si>
  <si>
    <t>FACT CLA-24</t>
  </si>
  <si>
    <t xml:space="preserve"> CONSTRUCCION 03 CUARTOS DORMITORIO DE 17.22 M2 EJIDO LFA No 3, MPIO DE COMONDU, BCS                                                           CONTRATO FAISM 37C/18</t>
  </si>
  <si>
    <t>FACT  CLA-16</t>
  </si>
  <si>
    <t>FACT CLA-25</t>
  </si>
  <si>
    <t>CONSTRUCCION 04 CUARTOS DORMITORIO DE 17.22 M2                EJIDO LFA No 4, MPIO DE COMONDU, BCS                                                        CONTRATO FAISM 38C/18</t>
  </si>
  <si>
    <t>FACT CLA-17</t>
  </si>
  <si>
    <t xml:space="preserve"> CONSTRUCCION 03 CUARTOS DORMITORIO DE 17.22 M2 EJIDO LFA No 5, MPIO DE COMONDU, BCS                                           CONTRATO FAISM 39C/18</t>
  </si>
  <si>
    <t>FACT CLA 18</t>
  </si>
  <si>
    <t>FACT CLA-27</t>
  </si>
  <si>
    <t>CONSTRUCCION DE 1,265.33 M2 DE PISO FIRME DE CONCRETO DE 08 CM DE ESPESOR EN CD. CONSTITUCION, BCS                           CONTRATO FAISM-40C/2018</t>
  </si>
  <si>
    <t>FACT CLA-31  06 JUL 18</t>
  </si>
  <si>
    <t>CONSTRUCCION DE PISO FIRME DE CONCRETO DE 08 CM DE ESPESOR EN CD. INSURGENTES,  BCS</t>
  </si>
  <si>
    <t>CONSTRUCCION DE PISO FIRME DE CONCRETO DE 08 CM DE ESPESOR EN CD. VILLA IGNACIO ZARAGOZA, MPIO DE COMONDU,  BCS</t>
  </si>
  <si>
    <t>CONSTRUCCION 500 M2 DE PISO FIRME DE CONCRETO DE 08 CM DE ESPESOR EN BENITO JUAREZ, MPIO DE COMONDU DE BCS                                                                      CONTRATO FAISM 44C/18</t>
  </si>
  <si>
    <t xml:space="preserve">CONSTRUCTORA LARCON, SA DE CV </t>
  </si>
  <si>
    <t>CLA 28</t>
  </si>
  <si>
    <t>CONSTRUCCION  DE 500 M2 DE PISO FIRME CONCRETO DE 8 CM DE ESPESOR EN VILLA HIDALGO, MPIO DE COMONDU, BCS                                                                     CONTRATO FAISM 45C/18</t>
  </si>
  <si>
    <t>FACT CLA-29</t>
  </si>
  <si>
    <t>CONSTRUCCION  DE 500 M2 DE PISO FIRME CONCRETO DE 8 CM DE ESPESOR EN RAMADITAS,  MPIO DE COMONDU, BCS                                                                     CONTRATO FAISM 46C/18</t>
  </si>
  <si>
    <t>FACT CLA-30</t>
  </si>
  <si>
    <t>CONSTRUCCION DE PISO FIRME DE CONCRETO DE 08 CM DE ESPESOR EN CD. VILLA MORELOS, MPIO DE COMONDU,  BCS</t>
  </si>
  <si>
    <t>CONSTRUCCION 10 CUARTOS DORMITORIO DE 17.22 M2 EN LA PURISIMA, MPIO DE COMONDU, BCS                                                                     CONTRATO FAISM 48C/18</t>
  </si>
  <si>
    <t>FACT FCR 148</t>
  </si>
  <si>
    <t>CONSTRUCCION DE 9 BAÑOS DE 4.62 M2   EN SANTO DOMINGO, MPIO DE COMONDU DE BCS                                                          CONTRATO FAISM-49C/2018</t>
  </si>
  <si>
    <t>FACT 10   06 JUL 18</t>
  </si>
  <si>
    <t>CONSTRUCCION DE 10  CUARTOS DORMITORIO DE 17.22 M2  EN BENITO JUAREZ , MPIO DE COMONDU DE BCS                                                                          CONTRATO FAISM-50C/2018</t>
  </si>
  <si>
    <t>FACT 7    06 JUL 18</t>
  </si>
  <si>
    <t>CONSTRUCCION DE 10  CUARTOS DORMITORIO DE 17.22 M2  EN LAS BARRANCAS, MPIO DE COMONDU DE BCS                                     CONTRATO FAISM 51C/2018</t>
  </si>
  <si>
    <t>FACT 11   06 JUL 18</t>
  </si>
  <si>
    <t>CONSTRUCCION DE CUARTOS DORMITORIO DE 17.22 M2  EN CARAMBUCHE, MPIO DE COMONDU DE BCS</t>
  </si>
  <si>
    <t>REHABILITACION CAMINO RURAL  SAN MIGUEL DE COMONDU A SAN JOSE DE COMONDU DE SAN JOSE DE COMONDU, MPIO DE COMONDU, BCS                                                                     CONTRATO FAISM 52C/18</t>
  </si>
  <si>
    <t>FACT C-849</t>
  </si>
  <si>
    <t>ESTIM UNICA</t>
  </si>
  <si>
    <t>CONSTRUCCION DE CUARTOS DORMITORIO DE 17.22 M2  EN SAN ISIDRO, MPIO DE COMONDU DE BCS</t>
  </si>
  <si>
    <t>REENCARPETADO DE CALLES EN CD. CONSTITUCION, BCS</t>
  </si>
  <si>
    <t>AMPLIACION RED DE ALCANTARILLADO SANITARIO EN LA COLONIA VARGAS EN CD. CONSTITUCION, BCS     SEGUNDA ETAPA   CONTRATO FAISM 55C/2018</t>
  </si>
  <si>
    <t>FILIBERTO ZARATE MERCADO</t>
  </si>
  <si>
    <t>FACT 773</t>
  </si>
  <si>
    <t>GASTOS INDIRECTOS PARA SUPERVISION                             COBERTURA MUNICIPAL</t>
  </si>
  <si>
    <t>DESARROLLO INSTITUCIONAL                                                                       CD. CONSTITUCION, B.C.S.</t>
  </si>
  <si>
    <t>TOTALES:</t>
  </si>
  <si>
    <t xml:space="preserve"> RECIBIDO DE ENERO-OCTUBRE</t>
  </si>
  <si>
    <t xml:space="preserve"> PAGADO DEL PROGRAMA</t>
  </si>
  <si>
    <t>Retencion isr, 5 millar y  saldos de c/u obras.</t>
  </si>
  <si>
    <t>SE DEBE DEL PROGRAMA</t>
  </si>
  <si>
    <t>TOTAL FACTURA</t>
  </si>
  <si>
    <t>CLA 23</t>
  </si>
  <si>
    <t>CLA 25</t>
  </si>
  <si>
    <t>CLA 26</t>
  </si>
  <si>
    <t>DEB1A</t>
  </si>
  <si>
    <t>CLA 24</t>
  </si>
  <si>
    <t>CLA 27</t>
  </si>
  <si>
    <t>CLA 30</t>
  </si>
  <si>
    <t>CLA 29</t>
  </si>
  <si>
    <t>CLA 31</t>
  </si>
  <si>
    <t>A 4040</t>
  </si>
  <si>
    <t>O0A4C</t>
  </si>
  <si>
    <t>A 4019</t>
  </si>
  <si>
    <t>1C849</t>
  </si>
  <si>
    <t>FCR 143</t>
  </si>
  <si>
    <t>FACT 260     7 JUN 2018</t>
  </si>
  <si>
    <t>A 1177</t>
  </si>
  <si>
    <t>A 1174</t>
  </si>
  <si>
    <t>A 1178</t>
  </si>
  <si>
    <t>LAP 14</t>
  </si>
  <si>
    <t>A 58</t>
  </si>
  <si>
    <t>F-LAP-2</t>
  </si>
  <si>
    <t>F-LAP-9</t>
  </si>
  <si>
    <t>1364F9</t>
  </si>
  <si>
    <t>06CB58</t>
  </si>
  <si>
    <t>F-LAP-3</t>
  </si>
  <si>
    <t>F-LAP-6</t>
  </si>
  <si>
    <t>F-LAP-7</t>
  </si>
  <si>
    <t>F-LAP-5</t>
  </si>
  <si>
    <t>F-LAP-10</t>
  </si>
  <si>
    <t>F-LAP 11</t>
  </si>
  <si>
    <t>F-LAP 12</t>
  </si>
  <si>
    <t>F-LAP 13</t>
  </si>
  <si>
    <t>NOTA:  La fact num 4 se cancelo y se relaciono fact LAP 11</t>
  </si>
  <si>
    <t>NOTA:  La fact num 1 se cancelo y se relaciono fact LAP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</si>
</sst>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[$-C0A]dd\-mmm\-yy;@"/>
    <numFmt numFmtId="165" formatCode="_-* #,##0.00\ _€_-;\-* #,##0.00\ _€_-;_-* &quot;-&quot;??\ _€_-;_-@_-"/>
    <numFmt numFmtId="166" formatCode="dd\-mm\-yy;@"/>
    <numFmt numFmtId="167" formatCode="[$-C0A]d\-mmm\-yy;@"/>
    <numFmt numFmtId="168" formatCode="&quot; &quot;* #,##0.00&quot; &quot;;&quot;-&quot;* #,##0.00&quot; &quot;;&quot; &quot;* &quot;-&quot;??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1"/>
      <color rgb="FFFF0000"/>
      <name val="Calibri"/>
      <family val="2"/>
    </font>
    <font>
      <b/>
      <sz val="13"/>
      <name val="Calibri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.5"/>
      <color indexed="8"/>
      <name val="Verdana"/>
      <family val="2"/>
    </font>
    <font>
      <b/>
      <sz val="10.5"/>
      <color rgb="FFFF0000"/>
      <name val="Verdana"/>
      <family val="2"/>
    </font>
    <font>
      <b/>
      <sz val="10.5"/>
      <name val="Verdana"/>
      <family val="2"/>
    </font>
    <font>
      <b/>
      <sz val="11"/>
      <color indexed="8"/>
      <name val="Verdana"/>
      <family val="2"/>
    </font>
    <font>
      <b/>
      <sz val="11"/>
      <color rgb="FFFF0000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6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5" fillId="0" borderId="1" xfId="0" applyNumberFormat="1" applyFont="1" applyFill="1" applyBorder="1" applyAlignment="1">
      <alignment vertical="justify"/>
    </xf>
    <xf numFmtId="0" fontId="6" fillId="0" borderId="1" xfId="0" applyFont="1" applyFill="1" applyBorder="1"/>
    <xf numFmtId="165" fontId="5" fillId="0" borderId="0" xfId="2" applyFont="1" applyFill="1" applyBorder="1" applyAlignment="1" applyProtection="1">
      <alignment horizontal="center" vertical="justify"/>
      <protection locked="0"/>
    </xf>
    <xf numFmtId="0" fontId="2" fillId="0" borderId="0" xfId="0" applyFont="1" applyFill="1"/>
    <xf numFmtId="44" fontId="2" fillId="0" borderId="1" xfId="0" applyNumberFormat="1" applyFont="1" applyFill="1" applyBorder="1"/>
    <xf numFmtId="0" fontId="2" fillId="0" borderId="0" xfId="0" applyFont="1" applyFill="1" applyBorder="1"/>
    <xf numFmtId="44" fontId="7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9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Alignment="1">
      <alignment horizontal="center"/>
    </xf>
    <xf numFmtId="44" fontId="6" fillId="0" borderId="0" xfId="1" applyFont="1" applyFill="1"/>
    <xf numFmtId="16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Alignment="1">
      <alignment horizontal="center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6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justify"/>
      <protection locked="0"/>
    </xf>
    <xf numFmtId="44" fontId="7" fillId="0" borderId="1" xfId="1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44" fontId="7" fillId="0" borderId="1" xfId="1" applyFont="1" applyFill="1" applyBorder="1" applyAlignment="1">
      <alignment horizontal="center" vertical="justify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44" fontId="2" fillId="0" borderId="5" xfId="0" applyNumberFormat="1" applyFont="1" applyFill="1" applyBorder="1"/>
    <xf numFmtId="0" fontId="7" fillId="0" borderId="1" xfId="0" applyNumberFormat="1" applyFont="1" applyFill="1" applyBorder="1" applyAlignment="1" applyProtection="1">
      <alignment horizontal="center" vertical="justify"/>
      <protection locked="0"/>
    </xf>
    <xf numFmtId="44" fontId="7" fillId="0" borderId="1" xfId="1" applyFont="1" applyFill="1" applyBorder="1" applyAlignment="1" applyProtection="1">
      <alignment horizontal="center" vertical="justify"/>
      <protection locked="0"/>
    </xf>
    <xf numFmtId="44" fontId="11" fillId="0" borderId="1" xfId="1" applyFont="1" applyFill="1" applyBorder="1" applyAlignment="1">
      <alignment horizontal="center" vertical="justify"/>
    </xf>
    <xf numFmtId="166" fontId="9" fillId="0" borderId="0" xfId="0" applyNumberFormat="1" applyFont="1" applyFill="1" applyBorder="1" applyAlignment="1" applyProtection="1">
      <alignment vertical="justify"/>
      <protection locked="0"/>
    </xf>
    <xf numFmtId="0" fontId="9" fillId="0" borderId="0" xfId="0" applyFont="1" applyFill="1" applyAlignment="1">
      <alignment horizontal="center"/>
    </xf>
    <xf numFmtId="44" fontId="7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vertical="justify"/>
    </xf>
    <xf numFmtId="0" fontId="13" fillId="2" borderId="6" xfId="0" applyNumberFormat="1" applyFont="1" applyFill="1" applyBorder="1" applyAlignment="1">
      <alignment horizontal="center" vertical="justify"/>
    </xf>
    <xf numFmtId="168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4" fontId="17" fillId="0" borderId="5" xfId="0" applyNumberFormat="1" applyFont="1" applyFill="1" applyBorder="1" applyAlignment="1">
      <alignment horizontal="center" vertical="justify"/>
    </xf>
    <xf numFmtId="0" fontId="14" fillId="0" borderId="5" xfId="0" applyNumberFormat="1" applyFont="1" applyFill="1" applyBorder="1" applyAlignment="1">
      <alignment horizontal="center" vertical="center" wrapText="1"/>
    </xf>
    <xf numFmtId="44" fontId="15" fillId="0" borderId="5" xfId="0" applyNumberFormat="1" applyFont="1" applyFill="1" applyBorder="1" applyAlignment="1">
      <alignment vertical="center" wrapText="1"/>
    </xf>
    <xf numFmtId="44" fontId="15" fillId="3" borderId="5" xfId="0" applyNumberFormat="1" applyFont="1" applyFill="1" applyBorder="1" applyAlignment="1">
      <alignment vertical="center" wrapText="1"/>
    </xf>
    <xf numFmtId="44" fontId="18" fillId="0" borderId="5" xfId="0" applyNumberFormat="1" applyFont="1" applyBorder="1" applyAlignment="1">
      <alignment vertical="center" wrapText="1"/>
    </xf>
    <xf numFmtId="10" fontId="18" fillId="0" borderId="5" xfId="0" applyNumberFormat="1" applyFont="1" applyBorder="1" applyAlignment="1">
      <alignment vertical="center" wrapText="1"/>
    </xf>
    <xf numFmtId="44" fontId="20" fillId="0" borderId="4" xfId="0" applyNumberFormat="1" applyFont="1" applyFill="1" applyBorder="1" applyAlignment="1">
      <alignment horizontal="center" vertical="justify"/>
    </xf>
    <xf numFmtId="0" fontId="21" fillId="0" borderId="4" xfId="0" applyNumberFormat="1" applyFont="1" applyFill="1" applyBorder="1" applyAlignment="1">
      <alignment horizontal="center" vertical="center" wrapText="1"/>
    </xf>
    <xf numFmtId="44" fontId="21" fillId="0" borderId="4" xfId="0" applyNumberFormat="1" applyFont="1" applyFill="1" applyBorder="1" applyAlignment="1">
      <alignment vertical="center" wrapText="1"/>
    </xf>
    <xf numFmtId="44" fontId="21" fillId="3" borderId="4" xfId="0" applyNumberFormat="1" applyFont="1" applyFill="1" applyBorder="1" applyAlignment="1">
      <alignment vertical="center" wrapText="1"/>
    </xf>
    <xf numFmtId="44" fontId="21" fillId="0" borderId="4" xfId="0" applyNumberFormat="1" applyFont="1" applyBorder="1" applyAlignment="1">
      <alignment vertical="center" wrapText="1"/>
    </xf>
    <xf numFmtId="10" fontId="21" fillId="0" borderId="4" xfId="0" applyNumberFormat="1" applyFont="1" applyBorder="1" applyAlignment="1">
      <alignment vertical="center" wrapText="1"/>
    </xf>
    <xf numFmtId="0" fontId="21" fillId="0" borderId="0" xfId="0" applyFont="1" applyAlignment="1">
      <alignment vertical="top" wrapText="1"/>
    </xf>
    <xf numFmtId="44" fontId="17" fillId="0" borderId="4" xfId="0" applyNumberFormat="1" applyFont="1" applyFill="1" applyBorder="1" applyAlignment="1">
      <alignment horizontal="center" vertical="justify"/>
    </xf>
    <xf numFmtId="0" fontId="14" fillId="0" borderId="4" xfId="0" applyNumberFormat="1" applyFont="1" applyFill="1" applyBorder="1" applyAlignment="1">
      <alignment horizontal="center" vertical="center" wrapText="1"/>
    </xf>
    <xf numFmtId="44" fontId="17" fillId="3" borderId="5" xfId="0" applyNumberFormat="1" applyFont="1" applyFill="1" applyBorder="1" applyAlignment="1">
      <alignment vertical="center" wrapText="1"/>
    </xf>
    <xf numFmtId="0" fontId="14" fillId="0" borderId="6" xfId="0" applyNumberFormat="1" applyFont="1" applyFill="1" applyBorder="1" applyAlignment="1">
      <alignment horizontal="center" vertical="top" wrapText="1"/>
    </xf>
    <xf numFmtId="44" fontId="15" fillId="0" borderId="4" xfId="0" applyNumberFormat="1" applyFont="1" applyFill="1" applyBorder="1" applyAlignment="1">
      <alignment vertical="top" wrapText="1"/>
    </xf>
    <xf numFmtId="44" fontId="17" fillId="3" borderId="4" xfId="0" applyNumberFormat="1" applyFont="1" applyFill="1" applyBorder="1" applyAlignment="1">
      <alignment vertical="top" wrapText="1"/>
    </xf>
    <xf numFmtId="10" fontId="21" fillId="0" borderId="6" xfId="0" applyNumberFormat="1" applyFont="1" applyBorder="1" applyAlignment="1">
      <alignment vertical="top" wrapText="1"/>
    </xf>
    <xf numFmtId="44" fontId="15" fillId="0" borderId="4" xfId="0" applyNumberFormat="1" applyFont="1" applyFill="1" applyBorder="1" applyAlignment="1">
      <alignment vertical="center" wrapText="1"/>
    </xf>
    <xf numFmtId="44" fontId="17" fillId="3" borderId="4" xfId="0" applyNumberFormat="1" applyFont="1" applyFill="1" applyBorder="1" applyAlignment="1">
      <alignment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0" fontId="15" fillId="0" borderId="6" xfId="0" applyNumberFormat="1" applyFont="1" applyBorder="1" applyAlignment="1">
      <alignment vertical="top" wrapText="1"/>
    </xf>
    <xf numFmtId="44" fontId="20" fillId="3" borderId="4" xfId="0" applyNumberFormat="1" applyFont="1" applyFill="1" applyBorder="1" applyAlignment="1">
      <alignment vertical="center" wrapText="1"/>
    </xf>
    <xf numFmtId="44" fontId="19" fillId="0" borderId="5" xfId="0" applyNumberFormat="1" applyFont="1" applyFill="1" applyBorder="1" applyAlignment="1">
      <alignment vertical="center" wrapText="1"/>
    </xf>
    <xf numFmtId="10" fontId="18" fillId="0" borderId="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44" fontId="17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/>
    </xf>
    <xf numFmtId="44" fontId="15" fillId="0" borderId="8" xfId="0" applyNumberFormat="1" applyFont="1" applyFill="1" applyBorder="1" applyAlignment="1">
      <alignment vertical="center" wrapText="1"/>
    </xf>
    <xf numFmtId="44" fontId="17" fillId="3" borderId="8" xfId="0" applyNumberFormat="1" applyFont="1" applyFill="1" applyBorder="1" applyAlignment="1">
      <alignment vertical="center" wrapText="1"/>
    </xf>
    <xf numFmtId="10" fontId="18" fillId="0" borderId="8" xfId="0" applyNumberFormat="1" applyFont="1" applyFill="1" applyBorder="1" applyAlignment="1">
      <alignment vertical="center" wrapText="1"/>
    </xf>
    <xf numFmtId="44" fontId="22" fillId="0" borderId="4" xfId="0" applyNumberFormat="1" applyFont="1" applyFill="1" applyBorder="1" applyAlignment="1">
      <alignment vertical="center" wrapText="1"/>
    </xf>
    <xf numFmtId="10" fontId="21" fillId="0" borderId="4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top" wrapText="1"/>
    </xf>
    <xf numFmtId="10" fontId="18" fillId="0" borderId="4" xfId="0" applyNumberFormat="1" applyFont="1" applyBorder="1" applyAlignment="1">
      <alignment vertical="center" wrapText="1"/>
    </xf>
    <xf numFmtId="44" fontId="17" fillId="0" borderId="5" xfId="0" applyNumberFormat="1" applyFont="1" applyFill="1" applyBorder="1" applyAlignment="1">
      <alignment horizontal="center" vertical="center" wrapText="1"/>
    </xf>
    <xf numFmtId="44" fontId="17" fillId="0" borderId="5" xfId="0" applyNumberFormat="1" applyFont="1" applyFill="1" applyBorder="1" applyAlignment="1">
      <alignment vertical="center" wrapText="1"/>
    </xf>
    <xf numFmtId="44" fontId="17" fillId="0" borderId="4" xfId="0" applyNumberFormat="1" applyFont="1" applyFill="1" applyBorder="1" applyAlignment="1">
      <alignment vertical="center" wrapText="1"/>
    </xf>
    <xf numFmtId="44" fontId="17" fillId="4" borderId="5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44" fontId="15" fillId="4" borderId="5" xfId="0" applyNumberFormat="1" applyFont="1" applyFill="1" applyBorder="1" applyAlignment="1">
      <alignment vertical="center" wrapText="1"/>
    </xf>
    <xf numFmtId="44" fontId="17" fillId="4" borderId="5" xfId="0" applyNumberFormat="1" applyFont="1" applyFill="1" applyBorder="1" applyAlignment="1">
      <alignment vertical="center" wrapText="1"/>
    </xf>
    <xf numFmtId="44" fontId="17" fillId="4" borderId="4" xfId="0" applyNumberFormat="1" applyFont="1" applyFill="1" applyBorder="1" applyAlignment="1">
      <alignment horizontal="center" vertical="justify"/>
    </xf>
    <xf numFmtId="0" fontId="14" fillId="4" borderId="4" xfId="0" applyNumberFormat="1" applyFont="1" applyFill="1" applyBorder="1" applyAlignment="1">
      <alignment horizontal="center" vertical="center" wrapText="1"/>
    </xf>
    <xf numFmtId="44" fontId="15" fillId="4" borderId="4" xfId="0" applyNumberFormat="1" applyFont="1" applyFill="1" applyBorder="1" applyAlignment="1">
      <alignment vertical="center" wrapText="1"/>
    </xf>
    <xf numFmtId="44" fontId="17" fillId="4" borderId="4" xfId="0" applyNumberFormat="1" applyFont="1" applyFill="1" applyBorder="1" applyAlignment="1">
      <alignment vertical="center" wrapText="1"/>
    </xf>
    <xf numFmtId="44" fontId="15" fillId="3" borderId="4" xfId="0" applyNumberFormat="1" applyFont="1" applyFill="1" applyBorder="1" applyAlignment="1">
      <alignment vertical="center" wrapText="1"/>
    </xf>
    <xf numFmtId="44" fontId="19" fillId="0" borderId="4" xfId="0" applyNumberFormat="1" applyFont="1" applyFill="1" applyBorder="1" applyAlignment="1">
      <alignment vertical="center" wrapText="1"/>
    </xf>
    <xf numFmtId="10" fontId="18" fillId="0" borderId="4" xfId="0" applyNumberFormat="1" applyFont="1" applyFill="1" applyBorder="1" applyAlignment="1">
      <alignment vertical="center" wrapText="1"/>
    </xf>
    <xf numFmtId="44" fontId="17" fillId="4" borderId="5" xfId="0" applyNumberFormat="1" applyFont="1" applyFill="1" applyBorder="1" applyAlignment="1">
      <alignment horizontal="center" vertical="justify"/>
    </xf>
    <xf numFmtId="44" fontId="17" fillId="0" borderId="0" xfId="0" applyNumberFormat="1" applyFont="1" applyFill="1" applyBorder="1" applyAlignment="1">
      <alignment horizontal="center" vertical="justify"/>
    </xf>
    <xf numFmtId="0" fontId="14" fillId="0" borderId="0" xfId="0" applyNumberFormat="1" applyFont="1" applyFill="1" applyBorder="1" applyAlignment="1">
      <alignment horizontal="center" vertical="top" wrapText="1"/>
    </xf>
    <xf numFmtId="44" fontId="15" fillId="0" borderId="0" xfId="0" applyNumberFormat="1" applyFont="1" applyFill="1" applyBorder="1" applyAlignment="1">
      <alignment vertical="top" wrapText="1"/>
    </xf>
    <xf numFmtId="44" fontId="15" fillId="0" borderId="0" xfId="0" applyNumberFormat="1" applyFont="1" applyBorder="1" applyAlignment="1">
      <alignment vertical="top" wrapText="1"/>
    </xf>
    <xf numFmtId="1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 wrapText="1"/>
    </xf>
    <xf numFmtId="44" fontId="15" fillId="0" borderId="0" xfId="0" applyNumberFormat="1" applyFont="1" applyAlignment="1">
      <alignment vertical="center" wrapText="1"/>
    </xf>
    <xf numFmtId="44" fontId="15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44" fontId="7" fillId="0" borderId="0" xfId="1" applyFont="1" applyFill="1" applyBorder="1" applyAlignment="1">
      <alignment horizontal="center" vertical="justify"/>
    </xf>
    <xf numFmtId="44" fontId="17" fillId="0" borderId="0" xfId="0" applyNumberFormat="1" applyFont="1" applyFill="1" applyBorder="1" applyAlignment="1">
      <alignment vertical="center" wrapText="1"/>
    </xf>
    <xf numFmtId="44" fontId="15" fillId="0" borderId="0" xfId="0" applyNumberFormat="1" applyFont="1" applyFill="1" applyBorder="1" applyAlignment="1">
      <alignment vertical="center" wrapText="1"/>
    </xf>
    <xf numFmtId="44" fontId="21" fillId="0" borderId="0" xfId="0" applyNumberFormat="1" applyFont="1" applyFill="1" applyBorder="1" applyAlignment="1">
      <alignment vertical="center" wrapText="1"/>
    </xf>
    <xf numFmtId="44" fontId="17" fillId="0" borderId="0" xfId="0" applyNumberFormat="1" applyFont="1" applyFill="1" applyBorder="1" applyAlignment="1">
      <alignment vertical="top" wrapText="1"/>
    </xf>
    <xf numFmtId="44" fontId="20" fillId="0" borderId="0" xfId="0" applyNumberFormat="1" applyFont="1" applyFill="1" applyBorder="1" applyAlignment="1">
      <alignment vertical="center" wrapText="1"/>
    </xf>
    <xf numFmtId="44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44" fontId="17" fillId="0" borderId="4" xfId="0" applyNumberFormat="1" applyFont="1" applyFill="1" applyBorder="1" applyAlignment="1">
      <alignment vertical="top" wrapText="1"/>
    </xf>
    <xf numFmtId="44" fontId="22" fillId="0" borderId="4" xfId="0" applyNumberFormat="1" applyFont="1" applyFill="1" applyBorder="1" applyAlignment="1">
      <alignment vertical="top" wrapText="1"/>
    </xf>
    <xf numFmtId="44" fontId="16" fillId="0" borderId="4" xfId="0" applyNumberFormat="1" applyFont="1" applyFill="1" applyBorder="1" applyAlignment="1">
      <alignment vertical="top" wrapText="1"/>
    </xf>
    <xf numFmtId="44" fontId="20" fillId="0" borderId="4" xfId="0" applyNumberFormat="1" applyFont="1" applyFill="1" applyBorder="1" applyAlignment="1">
      <alignment vertical="center" wrapText="1"/>
    </xf>
    <xf numFmtId="44" fontId="17" fillId="0" borderId="8" xfId="0" applyNumberFormat="1" applyFont="1" applyFill="1" applyBorder="1" applyAlignment="1">
      <alignment vertical="center" wrapText="1"/>
    </xf>
    <xf numFmtId="44" fontId="16" fillId="0" borderId="0" xfId="0" applyNumberFormat="1" applyFont="1" applyFill="1" applyBorder="1" applyAlignment="1">
      <alignment vertical="top" wrapText="1"/>
    </xf>
    <xf numFmtId="4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44" fontId="19" fillId="0" borderId="11" xfId="0" applyNumberFormat="1" applyFont="1" applyFill="1" applyBorder="1" applyAlignment="1">
      <alignment vertical="center" wrapText="1"/>
    </xf>
    <xf numFmtId="44" fontId="22" fillId="0" borderId="10" xfId="0" applyNumberFormat="1" applyFont="1" applyFill="1" applyBorder="1" applyAlignment="1">
      <alignment vertical="center" wrapText="1"/>
    </xf>
    <xf numFmtId="44" fontId="19" fillId="0" borderId="9" xfId="0" applyNumberFormat="1" applyFont="1" applyFill="1" applyBorder="1" applyAlignment="1">
      <alignment vertical="center" wrapText="1"/>
    </xf>
    <xf numFmtId="44" fontId="23" fillId="3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44" fontId="14" fillId="0" borderId="5" xfId="0" applyNumberFormat="1" applyFont="1" applyBorder="1" applyAlignment="1">
      <alignment horizontal="center" vertical="center" wrapText="1"/>
    </xf>
    <xf numFmtId="44" fontId="14" fillId="0" borderId="4" xfId="0" applyNumberFormat="1" applyFont="1" applyBorder="1" applyAlignment="1">
      <alignment horizontal="center" vertical="center" wrapText="1"/>
    </xf>
    <xf numFmtId="15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4" fontId="14" fillId="0" borderId="4" xfId="0" applyNumberFormat="1" applyFont="1" applyBorder="1" applyAlignment="1">
      <alignment horizontal="center" vertical="top" wrapText="1"/>
    </xf>
    <xf numFmtId="44" fontId="14" fillId="0" borderId="5" xfId="0" applyNumberFormat="1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44" fontId="14" fillId="0" borderId="4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44" fontId="18" fillId="3" borderId="5" xfId="0" applyNumberFormat="1" applyFont="1" applyFill="1" applyBorder="1" applyAlignment="1">
      <alignment vertical="center" wrapText="1"/>
    </xf>
    <xf numFmtId="44" fontId="21" fillId="3" borderId="4" xfId="0" applyNumberFormat="1" applyFont="1" applyFill="1" applyBorder="1" applyAlignment="1">
      <alignment vertical="top" wrapText="1"/>
    </xf>
    <xf numFmtId="44" fontId="15" fillId="3" borderId="4" xfId="0" applyNumberFormat="1" applyFont="1" applyFill="1" applyBorder="1" applyAlignment="1">
      <alignment vertical="top" wrapText="1"/>
    </xf>
    <xf numFmtId="44" fontId="18" fillId="3" borderId="8" xfId="0" applyNumberFormat="1" applyFont="1" applyFill="1" applyBorder="1" applyAlignment="1">
      <alignment vertical="center" wrapText="1"/>
    </xf>
    <xf numFmtId="44" fontId="18" fillId="3" borderId="4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/>
    </xf>
    <xf numFmtId="44" fontId="24" fillId="0" borderId="1" xfId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COS%20PROG%20FED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- FIMS 2018"/>
      <sheetName val="II.- FORTASEG 2018"/>
      <sheetName val="III.-  COPARTICIP FORTASEG"/>
      <sheetName val="IV.- CONACYT"/>
      <sheetName val="V.- FOFIIN 2018  45 MLL"/>
      <sheetName val="VI.- PROGRAMAS REG I"/>
      <sheetName val="PROYECTO CONSTRUCC CAMINOS"/>
      <sheetName val="5"/>
      <sheetName val="6"/>
      <sheetName val="7"/>
      <sheetName val="8"/>
      <sheetName val="9"/>
      <sheetName val="10"/>
      <sheetName val="11"/>
      <sheetName val="12"/>
      <sheetName val="ADEUDO PROGRAMAS"/>
      <sheetName val="OBRAS GTS CORRI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22940448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B1" workbookViewId="0">
      <pane xSplit="4" ySplit="1" topLeftCell="F17" activePane="bottomRight" state="frozen"/>
      <selection activeCell="B1" sqref="B1"/>
      <selection pane="topRight" activeCell="F1" sqref="F1"/>
      <selection pane="bottomLeft" activeCell="B4" sqref="B4"/>
      <selection pane="bottomRight" activeCell="F20" sqref="F20"/>
    </sheetView>
  </sheetViews>
  <sheetFormatPr baseColWidth="10" defaultColWidth="173.7109375" defaultRowHeight="15.75" x14ac:dyDescent="0.25"/>
  <cols>
    <col min="1" max="1" width="4.7109375" style="34" customWidth="1"/>
    <col min="2" max="2" width="15.7109375" style="7" customWidth="1"/>
    <col min="3" max="3" width="17.140625" style="17" customWidth="1"/>
    <col min="4" max="4" width="61.85546875" style="15" customWidth="1"/>
    <col min="5" max="5" width="23.85546875" style="12" customWidth="1"/>
    <col min="6" max="6" width="76.7109375" style="14" customWidth="1"/>
    <col min="7" max="7" width="2.28515625" style="9" customWidth="1"/>
    <col min="8" max="8" width="11.42578125" style="11" customWidth="1"/>
    <col min="9" max="9" width="17" style="12" customWidth="1"/>
    <col min="10" max="10" width="16.42578125" style="12" customWidth="1"/>
    <col min="11" max="11" width="13.42578125" style="165" customWidth="1"/>
    <col min="12" max="12" width="16.28515625" style="12" customWidth="1"/>
    <col min="13" max="13" width="17.5703125" style="12" customWidth="1"/>
    <col min="14" max="152" width="11.42578125" style="7" customWidth="1"/>
    <col min="153" max="246" width="173.7109375" style="7"/>
    <col min="247" max="247" width="3.5703125" style="7" customWidth="1"/>
    <col min="248" max="248" width="13.140625" style="7" customWidth="1"/>
    <col min="249" max="249" width="9.7109375" style="7" customWidth="1"/>
    <col min="250" max="250" width="39.28515625" style="7" customWidth="1"/>
    <col min="251" max="252" width="15.7109375" style="7" customWidth="1"/>
    <col min="253" max="253" width="21.140625" style="7" customWidth="1"/>
    <col min="254" max="254" width="72" style="7" customWidth="1"/>
    <col min="255" max="255" width="16" style="7" customWidth="1"/>
    <col min="256" max="256" width="17.7109375" style="7" customWidth="1"/>
    <col min="257" max="257" width="2.140625" style="7" customWidth="1"/>
    <col min="258" max="408" width="11.42578125" style="7" customWidth="1"/>
    <col min="409" max="502" width="173.7109375" style="7"/>
    <col min="503" max="503" width="3.5703125" style="7" customWidth="1"/>
    <col min="504" max="504" width="13.140625" style="7" customWidth="1"/>
    <col min="505" max="505" width="9.7109375" style="7" customWidth="1"/>
    <col min="506" max="506" width="39.28515625" style="7" customWidth="1"/>
    <col min="507" max="508" width="15.7109375" style="7" customWidth="1"/>
    <col min="509" max="509" width="21.140625" style="7" customWidth="1"/>
    <col min="510" max="510" width="72" style="7" customWidth="1"/>
    <col min="511" max="511" width="16" style="7" customWidth="1"/>
    <col min="512" max="512" width="17.7109375" style="7" customWidth="1"/>
    <col min="513" max="513" width="2.140625" style="7" customWidth="1"/>
    <col min="514" max="664" width="11.42578125" style="7" customWidth="1"/>
    <col min="665" max="758" width="173.7109375" style="7"/>
    <col min="759" max="759" width="3.5703125" style="7" customWidth="1"/>
    <col min="760" max="760" width="13.140625" style="7" customWidth="1"/>
    <col min="761" max="761" width="9.7109375" style="7" customWidth="1"/>
    <col min="762" max="762" width="39.28515625" style="7" customWidth="1"/>
    <col min="763" max="764" width="15.7109375" style="7" customWidth="1"/>
    <col min="765" max="765" width="21.140625" style="7" customWidth="1"/>
    <col min="766" max="766" width="72" style="7" customWidth="1"/>
    <col min="767" max="767" width="16" style="7" customWidth="1"/>
    <col min="768" max="768" width="17.7109375" style="7" customWidth="1"/>
    <col min="769" max="769" width="2.140625" style="7" customWidth="1"/>
    <col min="770" max="920" width="11.42578125" style="7" customWidth="1"/>
    <col min="921" max="1014" width="173.7109375" style="7"/>
    <col min="1015" max="1015" width="3.5703125" style="7" customWidth="1"/>
    <col min="1016" max="1016" width="13.140625" style="7" customWidth="1"/>
    <col min="1017" max="1017" width="9.7109375" style="7" customWidth="1"/>
    <col min="1018" max="1018" width="39.28515625" style="7" customWidth="1"/>
    <col min="1019" max="1020" width="15.7109375" style="7" customWidth="1"/>
    <col min="1021" max="1021" width="21.140625" style="7" customWidth="1"/>
    <col min="1022" max="1022" width="72" style="7" customWidth="1"/>
    <col min="1023" max="1023" width="16" style="7" customWidth="1"/>
    <col min="1024" max="1024" width="17.7109375" style="7" customWidth="1"/>
    <col min="1025" max="1025" width="2.140625" style="7" customWidth="1"/>
    <col min="1026" max="1176" width="11.42578125" style="7" customWidth="1"/>
    <col min="1177" max="1270" width="173.7109375" style="7"/>
    <col min="1271" max="1271" width="3.5703125" style="7" customWidth="1"/>
    <col min="1272" max="1272" width="13.140625" style="7" customWidth="1"/>
    <col min="1273" max="1273" width="9.7109375" style="7" customWidth="1"/>
    <col min="1274" max="1274" width="39.28515625" style="7" customWidth="1"/>
    <col min="1275" max="1276" width="15.7109375" style="7" customWidth="1"/>
    <col min="1277" max="1277" width="21.140625" style="7" customWidth="1"/>
    <col min="1278" max="1278" width="72" style="7" customWidth="1"/>
    <col min="1279" max="1279" width="16" style="7" customWidth="1"/>
    <col min="1280" max="1280" width="17.7109375" style="7" customWidth="1"/>
    <col min="1281" max="1281" width="2.140625" style="7" customWidth="1"/>
    <col min="1282" max="1432" width="11.42578125" style="7" customWidth="1"/>
    <col min="1433" max="1526" width="173.7109375" style="7"/>
    <col min="1527" max="1527" width="3.5703125" style="7" customWidth="1"/>
    <col min="1528" max="1528" width="13.140625" style="7" customWidth="1"/>
    <col min="1529" max="1529" width="9.7109375" style="7" customWidth="1"/>
    <col min="1530" max="1530" width="39.28515625" style="7" customWidth="1"/>
    <col min="1531" max="1532" width="15.7109375" style="7" customWidth="1"/>
    <col min="1533" max="1533" width="21.140625" style="7" customWidth="1"/>
    <col min="1534" max="1534" width="72" style="7" customWidth="1"/>
    <col min="1535" max="1535" width="16" style="7" customWidth="1"/>
    <col min="1536" max="1536" width="17.7109375" style="7" customWidth="1"/>
    <col min="1537" max="1537" width="2.140625" style="7" customWidth="1"/>
    <col min="1538" max="1688" width="11.42578125" style="7" customWidth="1"/>
    <col min="1689" max="1782" width="173.7109375" style="7"/>
    <col min="1783" max="1783" width="3.5703125" style="7" customWidth="1"/>
    <col min="1784" max="1784" width="13.140625" style="7" customWidth="1"/>
    <col min="1785" max="1785" width="9.7109375" style="7" customWidth="1"/>
    <col min="1786" max="1786" width="39.28515625" style="7" customWidth="1"/>
    <col min="1787" max="1788" width="15.7109375" style="7" customWidth="1"/>
    <col min="1789" max="1789" width="21.140625" style="7" customWidth="1"/>
    <col min="1790" max="1790" width="72" style="7" customWidth="1"/>
    <col min="1791" max="1791" width="16" style="7" customWidth="1"/>
    <col min="1792" max="1792" width="17.7109375" style="7" customWidth="1"/>
    <col min="1793" max="1793" width="2.140625" style="7" customWidth="1"/>
    <col min="1794" max="1944" width="11.42578125" style="7" customWidth="1"/>
    <col min="1945" max="2038" width="173.7109375" style="7"/>
    <col min="2039" max="2039" width="3.5703125" style="7" customWidth="1"/>
    <col min="2040" max="2040" width="13.140625" style="7" customWidth="1"/>
    <col min="2041" max="2041" width="9.7109375" style="7" customWidth="1"/>
    <col min="2042" max="2042" width="39.28515625" style="7" customWidth="1"/>
    <col min="2043" max="2044" width="15.7109375" style="7" customWidth="1"/>
    <col min="2045" max="2045" width="21.140625" style="7" customWidth="1"/>
    <col min="2046" max="2046" width="72" style="7" customWidth="1"/>
    <col min="2047" max="2047" width="16" style="7" customWidth="1"/>
    <col min="2048" max="2048" width="17.7109375" style="7" customWidth="1"/>
    <col min="2049" max="2049" width="2.140625" style="7" customWidth="1"/>
    <col min="2050" max="2200" width="11.42578125" style="7" customWidth="1"/>
    <col min="2201" max="2294" width="173.7109375" style="7"/>
    <col min="2295" max="2295" width="3.5703125" style="7" customWidth="1"/>
    <col min="2296" max="2296" width="13.140625" style="7" customWidth="1"/>
    <col min="2297" max="2297" width="9.7109375" style="7" customWidth="1"/>
    <col min="2298" max="2298" width="39.28515625" style="7" customWidth="1"/>
    <col min="2299" max="2300" width="15.7109375" style="7" customWidth="1"/>
    <col min="2301" max="2301" width="21.140625" style="7" customWidth="1"/>
    <col min="2302" max="2302" width="72" style="7" customWidth="1"/>
    <col min="2303" max="2303" width="16" style="7" customWidth="1"/>
    <col min="2304" max="2304" width="17.7109375" style="7" customWidth="1"/>
    <col min="2305" max="2305" width="2.140625" style="7" customWidth="1"/>
    <col min="2306" max="2456" width="11.42578125" style="7" customWidth="1"/>
    <col min="2457" max="2550" width="173.7109375" style="7"/>
    <col min="2551" max="2551" width="3.5703125" style="7" customWidth="1"/>
    <col min="2552" max="2552" width="13.140625" style="7" customWidth="1"/>
    <col min="2553" max="2553" width="9.7109375" style="7" customWidth="1"/>
    <col min="2554" max="2554" width="39.28515625" style="7" customWidth="1"/>
    <col min="2555" max="2556" width="15.7109375" style="7" customWidth="1"/>
    <col min="2557" max="2557" width="21.140625" style="7" customWidth="1"/>
    <col min="2558" max="2558" width="72" style="7" customWidth="1"/>
    <col min="2559" max="2559" width="16" style="7" customWidth="1"/>
    <col min="2560" max="2560" width="17.7109375" style="7" customWidth="1"/>
    <col min="2561" max="2561" width="2.140625" style="7" customWidth="1"/>
    <col min="2562" max="2712" width="11.42578125" style="7" customWidth="1"/>
    <col min="2713" max="2806" width="173.7109375" style="7"/>
    <col min="2807" max="2807" width="3.5703125" style="7" customWidth="1"/>
    <col min="2808" max="2808" width="13.140625" style="7" customWidth="1"/>
    <col min="2809" max="2809" width="9.7109375" style="7" customWidth="1"/>
    <col min="2810" max="2810" width="39.28515625" style="7" customWidth="1"/>
    <col min="2811" max="2812" width="15.7109375" style="7" customWidth="1"/>
    <col min="2813" max="2813" width="21.140625" style="7" customWidth="1"/>
    <col min="2814" max="2814" width="72" style="7" customWidth="1"/>
    <col min="2815" max="2815" width="16" style="7" customWidth="1"/>
    <col min="2816" max="2816" width="17.7109375" style="7" customWidth="1"/>
    <col min="2817" max="2817" width="2.140625" style="7" customWidth="1"/>
    <col min="2818" max="2968" width="11.42578125" style="7" customWidth="1"/>
    <col min="2969" max="3062" width="173.7109375" style="7"/>
    <col min="3063" max="3063" width="3.5703125" style="7" customWidth="1"/>
    <col min="3064" max="3064" width="13.140625" style="7" customWidth="1"/>
    <col min="3065" max="3065" width="9.7109375" style="7" customWidth="1"/>
    <col min="3066" max="3066" width="39.28515625" style="7" customWidth="1"/>
    <col min="3067" max="3068" width="15.7109375" style="7" customWidth="1"/>
    <col min="3069" max="3069" width="21.140625" style="7" customWidth="1"/>
    <col min="3070" max="3070" width="72" style="7" customWidth="1"/>
    <col min="3071" max="3071" width="16" style="7" customWidth="1"/>
    <col min="3072" max="3072" width="17.7109375" style="7" customWidth="1"/>
    <col min="3073" max="3073" width="2.140625" style="7" customWidth="1"/>
    <col min="3074" max="3224" width="11.42578125" style="7" customWidth="1"/>
    <col min="3225" max="3318" width="173.7109375" style="7"/>
    <col min="3319" max="3319" width="3.5703125" style="7" customWidth="1"/>
    <col min="3320" max="3320" width="13.140625" style="7" customWidth="1"/>
    <col min="3321" max="3321" width="9.7109375" style="7" customWidth="1"/>
    <col min="3322" max="3322" width="39.28515625" style="7" customWidth="1"/>
    <col min="3323" max="3324" width="15.7109375" style="7" customWidth="1"/>
    <col min="3325" max="3325" width="21.140625" style="7" customWidth="1"/>
    <col min="3326" max="3326" width="72" style="7" customWidth="1"/>
    <col min="3327" max="3327" width="16" style="7" customWidth="1"/>
    <col min="3328" max="3328" width="17.7109375" style="7" customWidth="1"/>
    <col min="3329" max="3329" width="2.140625" style="7" customWidth="1"/>
    <col min="3330" max="3480" width="11.42578125" style="7" customWidth="1"/>
    <col min="3481" max="3574" width="173.7109375" style="7"/>
    <col min="3575" max="3575" width="3.5703125" style="7" customWidth="1"/>
    <col min="3576" max="3576" width="13.140625" style="7" customWidth="1"/>
    <col min="3577" max="3577" width="9.7109375" style="7" customWidth="1"/>
    <col min="3578" max="3578" width="39.28515625" style="7" customWidth="1"/>
    <col min="3579" max="3580" width="15.7109375" style="7" customWidth="1"/>
    <col min="3581" max="3581" width="21.140625" style="7" customWidth="1"/>
    <col min="3582" max="3582" width="72" style="7" customWidth="1"/>
    <col min="3583" max="3583" width="16" style="7" customWidth="1"/>
    <col min="3584" max="3584" width="17.7109375" style="7" customWidth="1"/>
    <col min="3585" max="3585" width="2.140625" style="7" customWidth="1"/>
    <col min="3586" max="3736" width="11.42578125" style="7" customWidth="1"/>
    <col min="3737" max="3830" width="173.7109375" style="7"/>
    <col min="3831" max="3831" width="3.5703125" style="7" customWidth="1"/>
    <col min="3832" max="3832" width="13.140625" style="7" customWidth="1"/>
    <col min="3833" max="3833" width="9.7109375" style="7" customWidth="1"/>
    <col min="3834" max="3834" width="39.28515625" style="7" customWidth="1"/>
    <col min="3835" max="3836" width="15.7109375" style="7" customWidth="1"/>
    <col min="3837" max="3837" width="21.140625" style="7" customWidth="1"/>
    <col min="3838" max="3838" width="72" style="7" customWidth="1"/>
    <col min="3839" max="3839" width="16" style="7" customWidth="1"/>
    <col min="3840" max="3840" width="17.7109375" style="7" customWidth="1"/>
    <col min="3841" max="3841" width="2.140625" style="7" customWidth="1"/>
    <col min="3842" max="3992" width="11.42578125" style="7" customWidth="1"/>
    <col min="3993" max="4086" width="173.7109375" style="7"/>
    <col min="4087" max="4087" width="3.5703125" style="7" customWidth="1"/>
    <col min="4088" max="4088" width="13.140625" style="7" customWidth="1"/>
    <col min="4089" max="4089" width="9.7109375" style="7" customWidth="1"/>
    <col min="4090" max="4090" width="39.28515625" style="7" customWidth="1"/>
    <col min="4091" max="4092" width="15.7109375" style="7" customWidth="1"/>
    <col min="4093" max="4093" width="21.140625" style="7" customWidth="1"/>
    <col min="4094" max="4094" width="72" style="7" customWidth="1"/>
    <col min="4095" max="4095" width="16" style="7" customWidth="1"/>
    <col min="4096" max="4096" width="17.7109375" style="7" customWidth="1"/>
    <col min="4097" max="4097" width="2.140625" style="7" customWidth="1"/>
    <col min="4098" max="4248" width="11.42578125" style="7" customWidth="1"/>
    <col min="4249" max="4342" width="173.7109375" style="7"/>
    <col min="4343" max="4343" width="3.5703125" style="7" customWidth="1"/>
    <col min="4344" max="4344" width="13.140625" style="7" customWidth="1"/>
    <col min="4345" max="4345" width="9.7109375" style="7" customWidth="1"/>
    <col min="4346" max="4346" width="39.28515625" style="7" customWidth="1"/>
    <col min="4347" max="4348" width="15.7109375" style="7" customWidth="1"/>
    <col min="4349" max="4349" width="21.140625" style="7" customWidth="1"/>
    <col min="4350" max="4350" width="72" style="7" customWidth="1"/>
    <col min="4351" max="4351" width="16" style="7" customWidth="1"/>
    <col min="4352" max="4352" width="17.7109375" style="7" customWidth="1"/>
    <col min="4353" max="4353" width="2.140625" style="7" customWidth="1"/>
    <col min="4354" max="4504" width="11.42578125" style="7" customWidth="1"/>
    <col min="4505" max="4598" width="173.7109375" style="7"/>
    <col min="4599" max="4599" width="3.5703125" style="7" customWidth="1"/>
    <col min="4600" max="4600" width="13.140625" style="7" customWidth="1"/>
    <col min="4601" max="4601" width="9.7109375" style="7" customWidth="1"/>
    <col min="4602" max="4602" width="39.28515625" style="7" customWidth="1"/>
    <col min="4603" max="4604" width="15.7109375" style="7" customWidth="1"/>
    <col min="4605" max="4605" width="21.140625" style="7" customWidth="1"/>
    <col min="4606" max="4606" width="72" style="7" customWidth="1"/>
    <col min="4607" max="4607" width="16" style="7" customWidth="1"/>
    <col min="4608" max="4608" width="17.7109375" style="7" customWidth="1"/>
    <col min="4609" max="4609" width="2.140625" style="7" customWidth="1"/>
    <col min="4610" max="4760" width="11.42578125" style="7" customWidth="1"/>
    <col min="4761" max="4854" width="173.7109375" style="7"/>
    <col min="4855" max="4855" width="3.5703125" style="7" customWidth="1"/>
    <col min="4856" max="4856" width="13.140625" style="7" customWidth="1"/>
    <col min="4857" max="4857" width="9.7109375" style="7" customWidth="1"/>
    <col min="4858" max="4858" width="39.28515625" style="7" customWidth="1"/>
    <col min="4859" max="4860" width="15.7109375" style="7" customWidth="1"/>
    <col min="4861" max="4861" width="21.140625" style="7" customWidth="1"/>
    <col min="4862" max="4862" width="72" style="7" customWidth="1"/>
    <col min="4863" max="4863" width="16" style="7" customWidth="1"/>
    <col min="4864" max="4864" width="17.7109375" style="7" customWidth="1"/>
    <col min="4865" max="4865" width="2.140625" style="7" customWidth="1"/>
    <col min="4866" max="5016" width="11.42578125" style="7" customWidth="1"/>
    <col min="5017" max="5110" width="173.7109375" style="7"/>
    <col min="5111" max="5111" width="3.5703125" style="7" customWidth="1"/>
    <col min="5112" max="5112" width="13.140625" style="7" customWidth="1"/>
    <col min="5113" max="5113" width="9.7109375" style="7" customWidth="1"/>
    <col min="5114" max="5114" width="39.28515625" style="7" customWidth="1"/>
    <col min="5115" max="5116" width="15.7109375" style="7" customWidth="1"/>
    <col min="5117" max="5117" width="21.140625" style="7" customWidth="1"/>
    <col min="5118" max="5118" width="72" style="7" customWidth="1"/>
    <col min="5119" max="5119" width="16" style="7" customWidth="1"/>
    <col min="5120" max="5120" width="17.7109375" style="7" customWidth="1"/>
    <col min="5121" max="5121" width="2.140625" style="7" customWidth="1"/>
    <col min="5122" max="5272" width="11.42578125" style="7" customWidth="1"/>
    <col min="5273" max="5366" width="173.7109375" style="7"/>
    <col min="5367" max="5367" width="3.5703125" style="7" customWidth="1"/>
    <col min="5368" max="5368" width="13.140625" style="7" customWidth="1"/>
    <col min="5369" max="5369" width="9.7109375" style="7" customWidth="1"/>
    <col min="5370" max="5370" width="39.28515625" style="7" customWidth="1"/>
    <col min="5371" max="5372" width="15.7109375" style="7" customWidth="1"/>
    <col min="5373" max="5373" width="21.140625" style="7" customWidth="1"/>
    <col min="5374" max="5374" width="72" style="7" customWidth="1"/>
    <col min="5375" max="5375" width="16" style="7" customWidth="1"/>
    <col min="5376" max="5376" width="17.7109375" style="7" customWidth="1"/>
    <col min="5377" max="5377" width="2.140625" style="7" customWidth="1"/>
    <col min="5378" max="5528" width="11.42578125" style="7" customWidth="1"/>
    <col min="5529" max="5622" width="173.7109375" style="7"/>
    <col min="5623" max="5623" width="3.5703125" style="7" customWidth="1"/>
    <col min="5624" max="5624" width="13.140625" style="7" customWidth="1"/>
    <col min="5625" max="5625" width="9.7109375" style="7" customWidth="1"/>
    <col min="5626" max="5626" width="39.28515625" style="7" customWidth="1"/>
    <col min="5627" max="5628" width="15.7109375" style="7" customWidth="1"/>
    <col min="5629" max="5629" width="21.140625" style="7" customWidth="1"/>
    <col min="5630" max="5630" width="72" style="7" customWidth="1"/>
    <col min="5631" max="5631" width="16" style="7" customWidth="1"/>
    <col min="5632" max="5632" width="17.7109375" style="7" customWidth="1"/>
    <col min="5633" max="5633" width="2.140625" style="7" customWidth="1"/>
    <col min="5634" max="5784" width="11.42578125" style="7" customWidth="1"/>
    <col min="5785" max="5878" width="173.7109375" style="7"/>
    <col min="5879" max="5879" width="3.5703125" style="7" customWidth="1"/>
    <col min="5880" max="5880" width="13.140625" style="7" customWidth="1"/>
    <col min="5881" max="5881" width="9.7109375" style="7" customWidth="1"/>
    <col min="5882" max="5882" width="39.28515625" style="7" customWidth="1"/>
    <col min="5883" max="5884" width="15.7109375" style="7" customWidth="1"/>
    <col min="5885" max="5885" width="21.140625" style="7" customWidth="1"/>
    <col min="5886" max="5886" width="72" style="7" customWidth="1"/>
    <col min="5887" max="5887" width="16" style="7" customWidth="1"/>
    <col min="5888" max="5888" width="17.7109375" style="7" customWidth="1"/>
    <col min="5889" max="5889" width="2.140625" style="7" customWidth="1"/>
    <col min="5890" max="6040" width="11.42578125" style="7" customWidth="1"/>
    <col min="6041" max="6134" width="173.7109375" style="7"/>
    <col min="6135" max="6135" width="3.5703125" style="7" customWidth="1"/>
    <col min="6136" max="6136" width="13.140625" style="7" customWidth="1"/>
    <col min="6137" max="6137" width="9.7109375" style="7" customWidth="1"/>
    <col min="6138" max="6138" width="39.28515625" style="7" customWidth="1"/>
    <col min="6139" max="6140" width="15.7109375" style="7" customWidth="1"/>
    <col min="6141" max="6141" width="21.140625" style="7" customWidth="1"/>
    <col min="6142" max="6142" width="72" style="7" customWidth="1"/>
    <col min="6143" max="6143" width="16" style="7" customWidth="1"/>
    <col min="6144" max="6144" width="17.7109375" style="7" customWidth="1"/>
    <col min="6145" max="6145" width="2.140625" style="7" customWidth="1"/>
    <col min="6146" max="6296" width="11.42578125" style="7" customWidth="1"/>
    <col min="6297" max="6390" width="173.7109375" style="7"/>
    <col min="6391" max="6391" width="3.5703125" style="7" customWidth="1"/>
    <col min="6392" max="6392" width="13.140625" style="7" customWidth="1"/>
    <col min="6393" max="6393" width="9.7109375" style="7" customWidth="1"/>
    <col min="6394" max="6394" width="39.28515625" style="7" customWidth="1"/>
    <col min="6395" max="6396" width="15.7109375" style="7" customWidth="1"/>
    <col min="6397" max="6397" width="21.140625" style="7" customWidth="1"/>
    <col min="6398" max="6398" width="72" style="7" customWidth="1"/>
    <col min="6399" max="6399" width="16" style="7" customWidth="1"/>
    <col min="6400" max="6400" width="17.7109375" style="7" customWidth="1"/>
    <col min="6401" max="6401" width="2.140625" style="7" customWidth="1"/>
    <col min="6402" max="6552" width="11.42578125" style="7" customWidth="1"/>
    <col min="6553" max="6646" width="173.7109375" style="7"/>
    <col min="6647" max="6647" width="3.5703125" style="7" customWidth="1"/>
    <col min="6648" max="6648" width="13.140625" style="7" customWidth="1"/>
    <col min="6649" max="6649" width="9.7109375" style="7" customWidth="1"/>
    <col min="6650" max="6650" width="39.28515625" style="7" customWidth="1"/>
    <col min="6651" max="6652" width="15.7109375" style="7" customWidth="1"/>
    <col min="6653" max="6653" width="21.140625" style="7" customWidth="1"/>
    <col min="6654" max="6654" width="72" style="7" customWidth="1"/>
    <col min="6655" max="6655" width="16" style="7" customWidth="1"/>
    <col min="6656" max="6656" width="17.7109375" style="7" customWidth="1"/>
    <col min="6657" max="6657" width="2.140625" style="7" customWidth="1"/>
    <col min="6658" max="6808" width="11.42578125" style="7" customWidth="1"/>
    <col min="6809" max="6902" width="173.7109375" style="7"/>
    <col min="6903" max="6903" width="3.5703125" style="7" customWidth="1"/>
    <col min="6904" max="6904" width="13.140625" style="7" customWidth="1"/>
    <col min="6905" max="6905" width="9.7109375" style="7" customWidth="1"/>
    <col min="6906" max="6906" width="39.28515625" style="7" customWidth="1"/>
    <col min="6907" max="6908" width="15.7109375" style="7" customWidth="1"/>
    <col min="6909" max="6909" width="21.140625" style="7" customWidth="1"/>
    <col min="6910" max="6910" width="72" style="7" customWidth="1"/>
    <col min="6911" max="6911" width="16" style="7" customWidth="1"/>
    <col min="6912" max="6912" width="17.7109375" style="7" customWidth="1"/>
    <col min="6913" max="6913" width="2.140625" style="7" customWidth="1"/>
    <col min="6914" max="7064" width="11.42578125" style="7" customWidth="1"/>
    <col min="7065" max="7158" width="173.7109375" style="7"/>
    <col min="7159" max="7159" width="3.5703125" style="7" customWidth="1"/>
    <col min="7160" max="7160" width="13.140625" style="7" customWidth="1"/>
    <col min="7161" max="7161" width="9.7109375" style="7" customWidth="1"/>
    <col min="7162" max="7162" width="39.28515625" style="7" customWidth="1"/>
    <col min="7163" max="7164" width="15.7109375" style="7" customWidth="1"/>
    <col min="7165" max="7165" width="21.140625" style="7" customWidth="1"/>
    <col min="7166" max="7166" width="72" style="7" customWidth="1"/>
    <col min="7167" max="7167" width="16" style="7" customWidth="1"/>
    <col min="7168" max="7168" width="17.7109375" style="7" customWidth="1"/>
    <col min="7169" max="7169" width="2.140625" style="7" customWidth="1"/>
    <col min="7170" max="7320" width="11.42578125" style="7" customWidth="1"/>
    <col min="7321" max="7414" width="173.7109375" style="7"/>
    <col min="7415" max="7415" width="3.5703125" style="7" customWidth="1"/>
    <col min="7416" max="7416" width="13.140625" style="7" customWidth="1"/>
    <col min="7417" max="7417" width="9.7109375" style="7" customWidth="1"/>
    <col min="7418" max="7418" width="39.28515625" style="7" customWidth="1"/>
    <col min="7419" max="7420" width="15.7109375" style="7" customWidth="1"/>
    <col min="7421" max="7421" width="21.140625" style="7" customWidth="1"/>
    <col min="7422" max="7422" width="72" style="7" customWidth="1"/>
    <col min="7423" max="7423" width="16" style="7" customWidth="1"/>
    <col min="7424" max="7424" width="17.7109375" style="7" customWidth="1"/>
    <col min="7425" max="7425" width="2.140625" style="7" customWidth="1"/>
    <col min="7426" max="7576" width="11.42578125" style="7" customWidth="1"/>
    <col min="7577" max="7670" width="173.7109375" style="7"/>
    <col min="7671" max="7671" width="3.5703125" style="7" customWidth="1"/>
    <col min="7672" max="7672" width="13.140625" style="7" customWidth="1"/>
    <col min="7673" max="7673" width="9.7109375" style="7" customWidth="1"/>
    <col min="7674" max="7674" width="39.28515625" style="7" customWidth="1"/>
    <col min="7675" max="7676" width="15.7109375" style="7" customWidth="1"/>
    <col min="7677" max="7677" width="21.140625" style="7" customWidth="1"/>
    <col min="7678" max="7678" width="72" style="7" customWidth="1"/>
    <col min="7679" max="7679" width="16" style="7" customWidth="1"/>
    <col min="7680" max="7680" width="17.7109375" style="7" customWidth="1"/>
    <col min="7681" max="7681" width="2.140625" style="7" customWidth="1"/>
    <col min="7682" max="7832" width="11.42578125" style="7" customWidth="1"/>
    <col min="7833" max="7926" width="173.7109375" style="7"/>
    <col min="7927" max="7927" width="3.5703125" style="7" customWidth="1"/>
    <col min="7928" max="7928" width="13.140625" style="7" customWidth="1"/>
    <col min="7929" max="7929" width="9.7109375" style="7" customWidth="1"/>
    <col min="7930" max="7930" width="39.28515625" style="7" customWidth="1"/>
    <col min="7931" max="7932" width="15.7109375" style="7" customWidth="1"/>
    <col min="7933" max="7933" width="21.140625" style="7" customWidth="1"/>
    <col min="7934" max="7934" width="72" style="7" customWidth="1"/>
    <col min="7935" max="7935" width="16" style="7" customWidth="1"/>
    <col min="7936" max="7936" width="17.7109375" style="7" customWidth="1"/>
    <col min="7937" max="7937" width="2.140625" style="7" customWidth="1"/>
    <col min="7938" max="8088" width="11.42578125" style="7" customWidth="1"/>
    <col min="8089" max="8182" width="173.7109375" style="7"/>
    <col min="8183" max="8183" width="3.5703125" style="7" customWidth="1"/>
    <col min="8184" max="8184" width="13.140625" style="7" customWidth="1"/>
    <col min="8185" max="8185" width="9.7109375" style="7" customWidth="1"/>
    <col min="8186" max="8186" width="39.28515625" style="7" customWidth="1"/>
    <col min="8187" max="8188" width="15.7109375" style="7" customWidth="1"/>
    <col min="8189" max="8189" width="21.140625" style="7" customWidth="1"/>
    <col min="8190" max="8190" width="72" style="7" customWidth="1"/>
    <col min="8191" max="8191" width="16" style="7" customWidth="1"/>
    <col min="8192" max="8192" width="17.7109375" style="7" customWidth="1"/>
    <col min="8193" max="8193" width="2.140625" style="7" customWidth="1"/>
    <col min="8194" max="8344" width="11.42578125" style="7" customWidth="1"/>
    <col min="8345" max="8438" width="173.7109375" style="7"/>
    <col min="8439" max="8439" width="3.5703125" style="7" customWidth="1"/>
    <col min="8440" max="8440" width="13.140625" style="7" customWidth="1"/>
    <col min="8441" max="8441" width="9.7109375" style="7" customWidth="1"/>
    <col min="8442" max="8442" width="39.28515625" style="7" customWidth="1"/>
    <col min="8443" max="8444" width="15.7109375" style="7" customWidth="1"/>
    <col min="8445" max="8445" width="21.140625" style="7" customWidth="1"/>
    <col min="8446" max="8446" width="72" style="7" customWidth="1"/>
    <col min="8447" max="8447" width="16" style="7" customWidth="1"/>
    <col min="8448" max="8448" width="17.7109375" style="7" customWidth="1"/>
    <col min="8449" max="8449" width="2.140625" style="7" customWidth="1"/>
    <col min="8450" max="8600" width="11.42578125" style="7" customWidth="1"/>
    <col min="8601" max="8694" width="173.7109375" style="7"/>
    <col min="8695" max="8695" width="3.5703125" style="7" customWidth="1"/>
    <col min="8696" max="8696" width="13.140625" style="7" customWidth="1"/>
    <col min="8697" max="8697" width="9.7109375" style="7" customWidth="1"/>
    <col min="8698" max="8698" width="39.28515625" style="7" customWidth="1"/>
    <col min="8699" max="8700" width="15.7109375" style="7" customWidth="1"/>
    <col min="8701" max="8701" width="21.140625" style="7" customWidth="1"/>
    <col min="8702" max="8702" width="72" style="7" customWidth="1"/>
    <col min="8703" max="8703" width="16" style="7" customWidth="1"/>
    <col min="8704" max="8704" width="17.7109375" style="7" customWidth="1"/>
    <col min="8705" max="8705" width="2.140625" style="7" customWidth="1"/>
    <col min="8706" max="8856" width="11.42578125" style="7" customWidth="1"/>
    <col min="8857" max="8950" width="173.7109375" style="7"/>
    <col min="8951" max="8951" width="3.5703125" style="7" customWidth="1"/>
    <col min="8952" max="8952" width="13.140625" style="7" customWidth="1"/>
    <col min="8953" max="8953" width="9.7109375" style="7" customWidth="1"/>
    <col min="8954" max="8954" width="39.28515625" style="7" customWidth="1"/>
    <col min="8955" max="8956" width="15.7109375" style="7" customWidth="1"/>
    <col min="8957" max="8957" width="21.140625" style="7" customWidth="1"/>
    <col min="8958" max="8958" width="72" style="7" customWidth="1"/>
    <col min="8959" max="8959" width="16" style="7" customWidth="1"/>
    <col min="8960" max="8960" width="17.7109375" style="7" customWidth="1"/>
    <col min="8961" max="8961" width="2.140625" style="7" customWidth="1"/>
    <col min="8962" max="9112" width="11.42578125" style="7" customWidth="1"/>
    <col min="9113" max="9206" width="173.7109375" style="7"/>
    <col min="9207" max="9207" width="3.5703125" style="7" customWidth="1"/>
    <col min="9208" max="9208" width="13.140625" style="7" customWidth="1"/>
    <col min="9209" max="9209" width="9.7109375" style="7" customWidth="1"/>
    <col min="9210" max="9210" width="39.28515625" style="7" customWidth="1"/>
    <col min="9211" max="9212" width="15.7109375" style="7" customWidth="1"/>
    <col min="9213" max="9213" width="21.140625" style="7" customWidth="1"/>
    <col min="9214" max="9214" width="72" style="7" customWidth="1"/>
    <col min="9215" max="9215" width="16" style="7" customWidth="1"/>
    <col min="9216" max="9216" width="17.7109375" style="7" customWidth="1"/>
    <col min="9217" max="9217" width="2.140625" style="7" customWidth="1"/>
    <col min="9218" max="9368" width="11.42578125" style="7" customWidth="1"/>
    <col min="9369" max="9462" width="173.7109375" style="7"/>
    <col min="9463" max="9463" width="3.5703125" style="7" customWidth="1"/>
    <col min="9464" max="9464" width="13.140625" style="7" customWidth="1"/>
    <col min="9465" max="9465" width="9.7109375" style="7" customWidth="1"/>
    <col min="9466" max="9466" width="39.28515625" style="7" customWidth="1"/>
    <col min="9467" max="9468" width="15.7109375" style="7" customWidth="1"/>
    <col min="9469" max="9469" width="21.140625" style="7" customWidth="1"/>
    <col min="9470" max="9470" width="72" style="7" customWidth="1"/>
    <col min="9471" max="9471" width="16" style="7" customWidth="1"/>
    <col min="9472" max="9472" width="17.7109375" style="7" customWidth="1"/>
    <col min="9473" max="9473" width="2.140625" style="7" customWidth="1"/>
    <col min="9474" max="9624" width="11.42578125" style="7" customWidth="1"/>
    <col min="9625" max="9718" width="173.7109375" style="7"/>
    <col min="9719" max="9719" width="3.5703125" style="7" customWidth="1"/>
    <col min="9720" max="9720" width="13.140625" style="7" customWidth="1"/>
    <col min="9721" max="9721" width="9.7109375" style="7" customWidth="1"/>
    <col min="9722" max="9722" width="39.28515625" style="7" customWidth="1"/>
    <col min="9723" max="9724" width="15.7109375" style="7" customWidth="1"/>
    <col min="9725" max="9725" width="21.140625" style="7" customWidth="1"/>
    <col min="9726" max="9726" width="72" style="7" customWidth="1"/>
    <col min="9727" max="9727" width="16" style="7" customWidth="1"/>
    <col min="9728" max="9728" width="17.7109375" style="7" customWidth="1"/>
    <col min="9729" max="9729" width="2.140625" style="7" customWidth="1"/>
    <col min="9730" max="9880" width="11.42578125" style="7" customWidth="1"/>
    <col min="9881" max="9974" width="173.7109375" style="7"/>
    <col min="9975" max="9975" width="3.5703125" style="7" customWidth="1"/>
    <col min="9976" max="9976" width="13.140625" style="7" customWidth="1"/>
    <col min="9977" max="9977" width="9.7109375" style="7" customWidth="1"/>
    <col min="9978" max="9978" width="39.28515625" style="7" customWidth="1"/>
    <col min="9979" max="9980" width="15.7109375" style="7" customWidth="1"/>
    <col min="9981" max="9981" width="21.140625" style="7" customWidth="1"/>
    <col min="9982" max="9982" width="72" style="7" customWidth="1"/>
    <col min="9983" max="9983" width="16" style="7" customWidth="1"/>
    <col min="9984" max="9984" width="17.7109375" style="7" customWidth="1"/>
    <col min="9985" max="9985" width="2.140625" style="7" customWidth="1"/>
    <col min="9986" max="10136" width="11.42578125" style="7" customWidth="1"/>
    <col min="10137" max="10230" width="173.7109375" style="7"/>
    <col min="10231" max="10231" width="3.5703125" style="7" customWidth="1"/>
    <col min="10232" max="10232" width="13.140625" style="7" customWidth="1"/>
    <col min="10233" max="10233" width="9.7109375" style="7" customWidth="1"/>
    <col min="10234" max="10234" width="39.28515625" style="7" customWidth="1"/>
    <col min="10235" max="10236" width="15.7109375" style="7" customWidth="1"/>
    <col min="10237" max="10237" width="21.140625" style="7" customWidth="1"/>
    <col min="10238" max="10238" width="72" style="7" customWidth="1"/>
    <col min="10239" max="10239" width="16" style="7" customWidth="1"/>
    <col min="10240" max="10240" width="17.7109375" style="7" customWidth="1"/>
    <col min="10241" max="10241" width="2.140625" style="7" customWidth="1"/>
    <col min="10242" max="10392" width="11.42578125" style="7" customWidth="1"/>
    <col min="10393" max="10486" width="173.7109375" style="7"/>
    <col min="10487" max="10487" width="3.5703125" style="7" customWidth="1"/>
    <col min="10488" max="10488" width="13.140625" style="7" customWidth="1"/>
    <col min="10489" max="10489" width="9.7109375" style="7" customWidth="1"/>
    <col min="10490" max="10490" width="39.28515625" style="7" customWidth="1"/>
    <col min="10491" max="10492" width="15.7109375" style="7" customWidth="1"/>
    <col min="10493" max="10493" width="21.140625" style="7" customWidth="1"/>
    <col min="10494" max="10494" width="72" style="7" customWidth="1"/>
    <col min="10495" max="10495" width="16" style="7" customWidth="1"/>
    <col min="10496" max="10496" width="17.7109375" style="7" customWidth="1"/>
    <col min="10497" max="10497" width="2.140625" style="7" customWidth="1"/>
    <col min="10498" max="10648" width="11.42578125" style="7" customWidth="1"/>
    <col min="10649" max="10742" width="173.7109375" style="7"/>
    <col min="10743" max="10743" width="3.5703125" style="7" customWidth="1"/>
    <col min="10744" max="10744" width="13.140625" style="7" customWidth="1"/>
    <col min="10745" max="10745" width="9.7109375" style="7" customWidth="1"/>
    <col min="10746" max="10746" width="39.28515625" style="7" customWidth="1"/>
    <col min="10747" max="10748" width="15.7109375" style="7" customWidth="1"/>
    <col min="10749" max="10749" width="21.140625" style="7" customWidth="1"/>
    <col min="10750" max="10750" width="72" style="7" customWidth="1"/>
    <col min="10751" max="10751" width="16" style="7" customWidth="1"/>
    <col min="10752" max="10752" width="17.7109375" style="7" customWidth="1"/>
    <col min="10753" max="10753" width="2.140625" style="7" customWidth="1"/>
    <col min="10754" max="10904" width="11.42578125" style="7" customWidth="1"/>
    <col min="10905" max="10998" width="173.7109375" style="7"/>
    <col min="10999" max="10999" width="3.5703125" style="7" customWidth="1"/>
    <col min="11000" max="11000" width="13.140625" style="7" customWidth="1"/>
    <col min="11001" max="11001" width="9.7109375" style="7" customWidth="1"/>
    <col min="11002" max="11002" width="39.28515625" style="7" customWidth="1"/>
    <col min="11003" max="11004" width="15.7109375" style="7" customWidth="1"/>
    <col min="11005" max="11005" width="21.140625" style="7" customWidth="1"/>
    <col min="11006" max="11006" width="72" style="7" customWidth="1"/>
    <col min="11007" max="11007" width="16" style="7" customWidth="1"/>
    <col min="11008" max="11008" width="17.7109375" style="7" customWidth="1"/>
    <col min="11009" max="11009" width="2.140625" style="7" customWidth="1"/>
    <col min="11010" max="11160" width="11.42578125" style="7" customWidth="1"/>
    <col min="11161" max="11254" width="173.7109375" style="7"/>
    <col min="11255" max="11255" width="3.5703125" style="7" customWidth="1"/>
    <col min="11256" max="11256" width="13.140625" style="7" customWidth="1"/>
    <col min="11257" max="11257" width="9.7109375" style="7" customWidth="1"/>
    <col min="11258" max="11258" width="39.28515625" style="7" customWidth="1"/>
    <col min="11259" max="11260" width="15.7109375" style="7" customWidth="1"/>
    <col min="11261" max="11261" width="21.140625" style="7" customWidth="1"/>
    <col min="11262" max="11262" width="72" style="7" customWidth="1"/>
    <col min="11263" max="11263" width="16" style="7" customWidth="1"/>
    <col min="11264" max="11264" width="17.7109375" style="7" customWidth="1"/>
    <col min="11265" max="11265" width="2.140625" style="7" customWidth="1"/>
    <col min="11266" max="11416" width="11.42578125" style="7" customWidth="1"/>
    <col min="11417" max="11510" width="173.7109375" style="7"/>
    <col min="11511" max="11511" width="3.5703125" style="7" customWidth="1"/>
    <col min="11512" max="11512" width="13.140625" style="7" customWidth="1"/>
    <col min="11513" max="11513" width="9.7109375" style="7" customWidth="1"/>
    <col min="11514" max="11514" width="39.28515625" style="7" customWidth="1"/>
    <col min="11515" max="11516" width="15.7109375" style="7" customWidth="1"/>
    <col min="11517" max="11517" width="21.140625" style="7" customWidth="1"/>
    <col min="11518" max="11518" width="72" style="7" customWidth="1"/>
    <col min="11519" max="11519" width="16" style="7" customWidth="1"/>
    <col min="11520" max="11520" width="17.7109375" style="7" customWidth="1"/>
    <col min="11521" max="11521" width="2.140625" style="7" customWidth="1"/>
    <col min="11522" max="11672" width="11.42578125" style="7" customWidth="1"/>
    <col min="11673" max="11766" width="173.7109375" style="7"/>
    <col min="11767" max="11767" width="3.5703125" style="7" customWidth="1"/>
    <col min="11768" max="11768" width="13.140625" style="7" customWidth="1"/>
    <col min="11769" max="11769" width="9.7109375" style="7" customWidth="1"/>
    <col min="11770" max="11770" width="39.28515625" style="7" customWidth="1"/>
    <col min="11771" max="11772" width="15.7109375" style="7" customWidth="1"/>
    <col min="11773" max="11773" width="21.140625" style="7" customWidth="1"/>
    <col min="11774" max="11774" width="72" style="7" customWidth="1"/>
    <col min="11775" max="11775" width="16" style="7" customWidth="1"/>
    <col min="11776" max="11776" width="17.7109375" style="7" customWidth="1"/>
    <col min="11777" max="11777" width="2.140625" style="7" customWidth="1"/>
    <col min="11778" max="11928" width="11.42578125" style="7" customWidth="1"/>
    <col min="11929" max="12022" width="173.7109375" style="7"/>
    <col min="12023" max="12023" width="3.5703125" style="7" customWidth="1"/>
    <col min="12024" max="12024" width="13.140625" style="7" customWidth="1"/>
    <col min="12025" max="12025" width="9.7109375" style="7" customWidth="1"/>
    <col min="12026" max="12026" width="39.28515625" style="7" customWidth="1"/>
    <col min="12027" max="12028" width="15.7109375" style="7" customWidth="1"/>
    <col min="12029" max="12029" width="21.140625" style="7" customWidth="1"/>
    <col min="12030" max="12030" width="72" style="7" customWidth="1"/>
    <col min="12031" max="12031" width="16" style="7" customWidth="1"/>
    <col min="12032" max="12032" width="17.7109375" style="7" customWidth="1"/>
    <col min="12033" max="12033" width="2.140625" style="7" customWidth="1"/>
    <col min="12034" max="12184" width="11.42578125" style="7" customWidth="1"/>
    <col min="12185" max="12278" width="173.7109375" style="7"/>
    <col min="12279" max="12279" width="3.5703125" style="7" customWidth="1"/>
    <col min="12280" max="12280" width="13.140625" style="7" customWidth="1"/>
    <col min="12281" max="12281" width="9.7109375" style="7" customWidth="1"/>
    <col min="12282" max="12282" width="39.28515625" style="7" customWidth="1"/>
    <col min="12283" max="12284" width="15.7109375" style="7" customWidth="1"/>
    <col min="12285" max="12285" width="21.140625" style="7" customWidth="1"/>
    <col min="12286" max="12286" width="72" style="7" customWidth="1"/>
    <col min="12287" max="12287" width="16" style="7" customWidth="1"/>
    <col min="12288" max="12288" width="17.7109375" style="7" customWidth="1"/>
    <col min="12289" max="12289" width="2.140625" style="7" customWidth="1"/>
    <col min="12290" max="12440" width="11.42578125" style="7" customWidth="1"/>
    <col min="12441" max="12534" width="173.7109375" style="7"/>
    <col min="12535" max="12535" width="3.5703125" style="7" customWidth="1"/>
    <col min="12536" max="12536" width="13.140625" style="7" customWidth="1"/>
    <col min="12537" max="12537" width="9.7109375" style="7" customWidth="1"/>
    <col min="12538" max="12538" width="39.28515625" style="7" customWidth="1"/>
    <col min="12539" max="12540" width="15.7109375" style="7" customWidth="1"/>
    <col min="12541" max="12541" width="21.140625" style="7" customWidth="1"/>
    <col min="12542" max="12542" width="72" style="7" customWidth="1"/>
    <col min="12543" max="12543" width="16" style="7" customWidth="1"/>
    <col min="12544" max="12544" width="17.7109375" style="7" customWidth="1"/>
    <col min="12545" max="12545" width="2.140625" style="7" customWidth="1"/>
    <col min="12546" max="12696" width="11.42578125" style="7" customWidth="1"/>
    <col min="12697" max="12790" width="173.7109375" style="7"/>
    <col min="12791" max="12791" width="3.5703125" style="7" customWidth="1"/>
    <col min="12792" max="12792" width="13.140625" style="7" customWidth="1"/>
    <col min="12793" max="12793" width="9.7109375" style="7" customWidth="1"/>
    <col min="12794" max="12794" width="39.28515625" style="7" customWidth="1"/>
    <col min="12795" max="12796" width="15.7109375" style="7" customWidth="1"/>
    <col min="12797" max="12797" width="21.140625" style="7" customWidth="1"/>
    <col min="12798" max="12798" width="72" style="7" customWidth="1"/>
    <col min="12799" max="12799" width="16" style="7" customWidth="1"/>
    <col min="12800" max="12800" width="17.7109375" style="7" customWidth="1"/>
    <col min="12801" max="12801" width="2.140625" style="7" customWidth="1"/>
    <col min="12802" max="12952" width="11.42578125" style="7" customWidth="1"/>
    <col min="12953" max="13046" width="173.7109375" style="7"/>
    <col min="13047" max="13047" width="3.5703125" style="7" customWidth="1"/>
    <col min="13048" max="13048" width="13.140625" style="7" customWidth="1"/>
    <col min="13049" max="13049" width="9.7109375" style="7" customWidth="1"/>
    <col min="13050" max="13050" width="39.28515625" style="7" customWidth="1"/>
    <col min="13051" max="13052" width="15.7109375" style="7" customWidth="1"/>
    <col min="13053" max="13053" width="21.140625" style="7" customWidth="1"/>
    <col min="13054" max="13054" width="72" style="7" customWidth="1"/>
    <col min="13055" max="13055" width="16" style="7" customWidth="1"/>
    <col min="13056" max="13056" width="17.7109375" style="7" customWidth="1"/>
    <col min="13057" max="13057" width="2.140625" style="7" customWidth="1"/>
    <col min="13058" max="13208" width="11.42578125" style="7" customWidth="1"/>
    <col min="13209" max="13302" width="173.7109375" style="7"/>
    <col min="13303" max="13303" width="3.5703125" style="7" customWidth="1"/>
    <col min="13304" max="13304" width="13.140625" style="7" customWidth="1"/>
    <col min="13305" max="13305" width="9.7109375" style="7" customWidth="1"/>
    <col min="13306" max="13306" width="39.28515625" style="7" customWidth="1"/>
    <col min="13307" max="13308" width="15.7109375" style="7" customWidth="1"/>
    <col min="13309" max="13309" width="21.140625" style="7" customWidth="1"/>
    <col min="13310" max="13310" width="72" style="7" customWidth="1"/>
    <col min="13311" max="13311" width="16" style="7" customWidth="1"/>
    <col min="13312" max="13312" width="17.7109375" style="7" customWidth="1"/>
    <col min="13313" max="13313" width="2.140625" style="7" customWidth="1"/>
    <col min="13314" max="13464" width="11.42578125" style="7" customWidth="1"/>
    <col min="13465" max="13558" width="173.7109375" style="7"/>
    <col min="13559" max="13559" width="3.5703125" style="7" customWidth="1"/>
    <col min="13560" max="13560" width="13.140625" style="7" customWidth="1"/>
    <col min="13561" max="13561" width="9.7109375" style="7" customWidth="1"/>
    <col min="13562" max="13562" width="39.28515625" style="7" customWidth="1"/>
    <col min="13563" max="13564" width="15.7109375" style="7" customWidth="1"/>
    <col min="13565" max="13565" width="21.140625" style="7" customWidth="1"/>
    <col min="13566" max="13566" width="72" style="7" customWidth="1"/>
    <col min="13567" max="13567" width="16" style="7" customWidth="1"/>
    <col min="13568" max="13568" width="17.7109375" style="7" customWidth="1"/>
    <col min="13569" max="13569" width="2.140625" style="7" customWidth="1"/>
    <col min="13570" max="13720" width="11.42578125" style="7" customWidth="1"/>
    <col min="13721" max="13814" width="173.7109375" style="7"/>
    <col min="13815" max="13815" width="3.5703125" style="7" customWidth="1"/>
    <col min="13816" max="13816" width="13.140625" style="7" customWidth="1"/>
    <col min="13817" max="13817" width="9.7109375" style="7" customWidth="1"/>
    <col min="13818" max="13818" width="39.28515625" style="7" customWidth="1"/>
    <col min="13819" max="13820" width="15.7109375" style="7" customWidth="1"/>
    <col min="13821" max="13821" width="21.140625" style="7" customWidth="1"/>
    <col min="13822" max="13822" width="72" style="7" customWidth="1"/>
    <col min="13823" max="13823" width="16" style="7" customWidth="1"/>
    <col min="13824" max="13824" width="17.7109375" style="7" customWidth="1"/>
    <col min="13825" max="13825" width="2.140625" style="7" customWidth="1"/>
    <col min="13826" max="13976" width="11.42578125" style="7" customWidth="1"/>
    <col min="13977" max="14070" width="173.7109375" style="7"/>
    <col min="14071" max="14071" width="3.5703125" style="7" customWidth="1"/>
    <col min="14072" max="14072" width="13.140625" style="7" customWidth="1"/>
    <col min="14073" max="14073" width="9.7109375" style="7" customWidth="1"/>
    <col min="14074" max="14074" width="39.28515625" style="7" customWidth="1"/>
    <col min="14075" max="14076" width="15.7109375" style="7" customWidth="1"/>
    <col min="14077" max="14077" width="21.140625" style="7" customWidth="1"/>
    <col min="14078" max="14078" width="72" style="7" customWidth="1"/>
    <col min="14079" max="14079" width="16" style="7" customWidth="1"/>
    <col min="14080" max="14080" width="17.7109375" style="7" customWidth="1"/>
    <col min="14081" max="14081" width="2.140625" style="7" customWidth="1"/>
    <col min="14082" max="14232" width="11.42578125" style="7" customWidth="1"/>
    <col min="14233" max="14326" width="173.7109375" style="7"/>
    <col min="14327" max="14327" width="3.5703125" style="7" customWidth="1"/>
    <col min="14328" max="14328" width="13.140625" style="7" customWidth="1"/>
    <col min="14329" max="14329" width="9.7109375" style="7" customWidth="1"/>
    <col min="14330" max="14330" width="39.28515625" style="7" customWidth="1"/>
    <col min="14331" max="14332" width="15.7109375" style="7" customWidth="1"/>
    <col min="14333" max="14333" width="21.140625" style="7" customWidth="1"/>
    <col min="14334" max="14334" width="72" style="7" customWidth="1"/>
    <col min="14335" max="14335" width="16" style="7" customWidth="1"/>
    <col min="14336" max="14336" width="17.7109375" style="7" customWidth="1"/>
    <col min="14337" max="14337" width="2.140625" style="7" customWidth="1"/>
    <col min="14338" max="14488" width="11.42578125" style="7" customWidth="1"/>
    <col min="14489" max="14582" width="173.7109375" style="7"/>
    <col min="14583" max="14583" width="3.5703125" style="7" customWidth="1"/>
    <col min="14584" max="14584" width="13.140625" style="7" customWidth="1"/>
    <col min="14585" max="14585" width="9.7109375" style="7" customWidth="1"/>
    <col min="14586" max="14586" width="39.28515625" style="7" customWidth="1"/>
    <col min="14587" max="14588" width="15.7109375" style="7" customWidth="1"/>
    <col min="14589" max="14589" width="21.140625" style="7" customWidth="1"/>
    <col min="14590" max="14590" width="72" style="7" customWidth="1"/>
    <col min="14591" max="14591" width="16" style="7" customWidth="1"/>
    <col min="14592" max="14592" width="17.7109375" style="7" customWidth="1"/>
    <col min="14593" max="14593" width="2.140625" style="7" customWidth="1"/>
    <col min="14594" max="14744" width="11.42578125" style="7" customWidth="1"/>
    <col min="14745" max="14838" width="173.7109375" style="7"/>
    <col min="14839" max="14839" width="3.5703125" style="7" customWidth="1"/>
    <col min="14840" max="14840" width="13.140625" style="7" customWidth="1"/>
    <col min="14841" max="14841" width="9.7109375" style="7" customWidth="1"/>
    <col min="14842" max="14842" width="39.28515625" style="7" customWidth="1"/>
    <col min="14843" max="14844" width="15.7109375" style="7" customWidth="1"/>
    <col min="14845" max="14845" width="21.140625" style="7" customWidth="1"/>
    <col min="14846" max="14846" width="72" style="7" customWidth="1"/>
    <col min="14847" max="14847" width="16" style="7" customWidth="1"/>
    <col min="14848" max="14848" width="17.7109375" style="7" customWidth="1"/>
    <col min="14849" max="14849" width="2.140625" style="7" customWidth="1"/>
    <col min="14850" max="15000" width="11.42578125" style="7" customWidth="1"/>
    <col min="15001" max="15094" width="173.7109375" style="7"/>
    <col min="15095" max="15095" width="3.5703125" style="7" customWidth="1"/>
    <col min="15096" max="15096" width="13.140625" style="7" customWidth="1"/>
    <col min="15097" max="15097" width="9.7109375" style="7" customWidth="1"/>
    <col min="15098" max="15098" width="39.28515625" style="7" customWidth="1"/>
    <col min="15099" max="15100" width="15.7109375" style="7" customWidth="1"/>
    <col min="15101" max="15101" width="21.140625" style="7" customWidth="1"/>
    <col min="15102" max="15102" width="72" style="7" customWidth="1"/>
    <col min="15103" max="15103" width="16" style="7" customWidth="1"/>
    <col min="15104" max="15104" width="17.7109375" style="7" customWidth="1"/>
    <col min="15105" max="15105" width="2.140625" style="7" customWidth="1"/>
    <col min="15106" max="15256" width="11.42578125" style="7" customWidth="1"/>
    <col min="15257" max="15350" width="173.7109375" style="7"/>
    <col min="15351" max="15351" width="3.5703125" style="7" customWidth="1"/>
    <col min="15352" max="15352" width="13.140625" style="7" customWidth="1"/>
    <col min="15353" max="15353" width="9.7109375" style="7" customWidth="1"/>
    <col min="15354" max="15354" width="39.28515625" style="7" customWidth="1"/>
    <col min="15355" max="15356" width="15.7109375" style="7" customWidth="1"/>
    <col min="15357" max="15357" width="21.140625" style="7" customWidth="1"/>
    <col min="15358" max="15358" width="72" style="7" customWidth="1"/>
    <col min="15359" max="15359" width="16" style="7" customWidth="1"/>
    <col min="15360" max="15360" width="17.7109375" style="7" customWidth="1"/>
    <col min="15361" max="15361" width="2.140625" style="7" customWidth="1"/>
    <col min="15362" max="15512" width="11.42578125" style="7" customWidth="1"/>
    <col min="15513" max="15606" width="173.7109375" style="7"/>
    <col min="15607" max="15607" width="3.5703125" style="7" customWidth="1"/>
    <col min="15608" max="15608" width="13.140625" style="7" customWidth="1"/>
    <col min="15609" max="15609" width="9.7109375" style="7" customWidth="1"/>
    <col min="15610" max="15610" width="39.28515625" style="7" customWidth="1"/>
    <col min="15611" max="15612" width="15.7109375" style="7" customWidth="1"/>
    <col min="15613" max="15613" width="21.140625" style="7" customWidth="1"/>
    <col min="15614" max="15614" width="72" style="7" customWidth="1"/>
    <col min="15615" max="15615" width="16" style="7" customWidth="1"/>
    <col min="15616" max="15616" width="17.7109375" style="7" customWidth="1"/>
    <col min="15617" max="15617" width="2.140625" style="7" customWidth="1"/>
    <col min="15618" max="15768" width="11.42578125" style="7" customWidth="1"/>
    <col min="15769" max="15862" width="173.7109375" style="7"/>
    <col min="15863" max="15863" width="3.5703125" style="7" customWidth="1"/>
    <col min="15864" max="15864" width="13.140625" style="7" customWidth="1"/>
    <col min="15865" max="15865" width="9.7109375" style="7" customWidth="1"/>
    <col min="15866" max="15866" width="39.28515625" style="7" customWidth="1"/>
    <col min="15867" max="15868" width="15.7109375" style="7" customWidth="1"/>
    <col min="15869" max="15869" width="21.140625" style="7" customWidth="1"/>
    <col min="15870" max="15870" width="72" style="7" customWidth="1"/>
    <col min="15871" max="15871" width="16" style="7" customWidth="1"/>
    <col min="15872" max="15872" width="17.7109375" style="7" customWidth="1"/>
    <col min="15873" max="15873" width="2.140625" style="7" customWidth="1"/>
    <col min="15874" max="16024" width="11.42578125" style="7" customWidth="1"/>
    <col min="16025" max="16118" width="173.7109375" style="7"/>
    <col min="16119" max="16119" width="3.5703125" style="7" customWidth="1"/>
    <col min="16120" max="16120" width="13.140625" style="7" customWidth="1"/>
    <col min="16121" max="16121" width="9.7109375" style="7" customWidth="1"/>
    <col min="16122" max="16122" width="39.28515625" style="7" customWidth="1"/>
    <col min="16123" max="16124" width="15.7109375" style="7" customWidth="1"/>
    <col min="16125" max="16125" width="21.140625" style="7" customWidth="1"/>
    <col min="16126" max="16126" width="72" style="7" customWidth="1"/>
    <col min="16127" max="16127" width="16" style="7" customWidth="1"/>
    <col min="16128" max="16128" width="17.7109375" style="7" customWidth="1"/>
    <col min="16129" max="16129" width="2.140625" style="7" customWidth="1"/>
    <col min="16130" max="16280" width="11.42578125" style="7" customWidth="1"/>
    <col min="16281" max="16384" width="173.7109375" style="7"/>
  </cols>
  <sheetData>
    <row r="1" spans="1:13" ht="18.75" x14ac:dyDescent="0.3">
      <c r="E1" s="16"/>
      <c r="F1" s="16"/>
      <c r="G1" s="16"/>
    </row>
    <row r="3" spans="1:13" ht="30" x14ac:dyDescent="0.25">
      <c r="A3" s="25"/>
      <c r="B3" s="18" t="s">
        <v>1</v>
      </c>
      <c r="C3" s="18" t="s">
        <v>2</v>
      </c>
      <c r="D3" s="37" t="s">
        <v>12</v>
      </c>
      <c r="E3" s="22"/>
      <c r="F3" s="23" t="s">
        <v>3</v>
      </c>
      <c r="G3" s="6"/>
      <c r="H3" s="30" t="s">
        <v>4</v>
      </c>
      <c r="I3" s="31" t="s">
        <v>5</v>
      </c>
      <c r="J3" s="31" t="s">
        <v>6</v>
      </c>
      <c r="K3" s="32" t="s">
        <v>7</v>
      </c>
      <c r="L3" s="26" t="s">
        <v>8</v>
      </c>
      <c r="M3" s="26" t="s">
        <v>68</v>
      </c>
    </row>
    <row r="4" spans="1:13" x14ac:dyDescent="0.25">
      <c r="B4" s="19"/>
      <c r="C4" s="20"/>
      <c r="D4" s="21" t="s">
        <v>50</v>
      </c>
      <c r="E4" s="13"/>
      <c r="F4" s="33"/>
      <c r="G4" s="13"/>
      <c r="H4" s="25"/>
      <c r="I4" s="25"/>
    </row>
    <row r="5" spans="1:13" ht="6" customHeight="1" x14ac:dyDescent="0.25"/>
    <row r="6" spans="1:13" ht="24.95" customHeight="1" x14ac:dyDescent="0.25">
      <c r="B6" s="1">
        <v>43224</v>
      </c>
      <c r="C6" s="2"/>
      <c r="D6" s="5" t="s">
        <v>13</v>
      </c>
      <c r="E6" s="10">
        <v>1793750</v>
      </c>
      <c r="F6" s="4" t="s">
        <v>16</v>
      </c>
      <c r="H6" s="2">
        <v>860</v>
      </c>
      <c r="I6" s="36">
        <v>1793750</v>
      </c>
      <c r="J6" s="36">
        <v>0</v>
      </c>
      <c r="K6" s="167">
        <v>0</v>
      </c>
      <c r="L6" s="36">
        <f>E6</f>
        <v>1793750</v>
      </c>
      <c r="M6" s="36">
        <f>I6+J6-K6-L6</f>
        <v>0</v>
      </c>
    </row>
    <row r="7" spans="1:13" ht="24.95" customHeight="1" x14ac:dyDescent="0.25">
      <c r="B7" s="1">
        <v>43257</v>
      </c>
      <c r="C7" s="2"/>
      <c r="D7" s="5" t="s">
        <v>14</v>
      </c>
      <c r="E7" s="10">
        <v>199520</v>
      </c>
      <c r="F7" s="4" t="s">
        <v>17</v>
      </c>
      <c r="H7" s="2" t="s">
        <v>242</v>
      </c>
      <c r="I7" s="36">
        <v>172000</v>
      </c>
      <c r="J7" s="36">
        <v>27520</v>
      </c>
      <c r="K7" s="167">
        <v>0</v>
      </c>
      <c r="L7" s="36">
        <f t="shared" ref="L7:L19" si="0">E7</f>
        <v>199520</v>
      </c>
      <c r="M7" s="36">
        <f t="shared" ref="M7:M20" si="1">I7+J7-K7-L7</f>
        <v>0</v>
      </c>
    </row>
    <row r="8" spans="1:13" ht="24.95" customHeight="1" x14ac:dyDescent="0.25">
      <c r="B8" s="1"/>
      <c r="C8" s="2"/>
      <c r="D8" s="5" t="s">
        <v>14</v>
      </c>
      <c r="E8" s="10">
        <v>142158</v>
      </c>
      <c r="F8" s="4" t="s">
        <v>18</v>
      </c>
      <c r="H8" s="2" t="s">
        <v>249</v>
      </c>
      <c r="I8" s="36">
        <v>122550</v>
      </c>
      <c r="J8" s="36">
        <v>19608</v>
      </c>
      <c r="K8" s="167">
        <v>0</v>
      </c>
      <c r="L8" s="36">
        <f t="shared" si="0"/>
        <v>142158</v>
      </c>
      <c r="M8" s="36">
        <f t="shared" si="1"/>
        <v>0</v>
      </c>
    </row>
    <row r="9" spans="1:13" ht="24.95" customHeight="1" x14ac:dyDescent="0.25">
      <c r="B9" s="1"/>
      <c r="C9" s="2"/>
      <c r="D9" s="5" t="s">
        <v>14</v>
      </c>
      <c r="E9" s="10">
        <v>374883</v>
      </c>
      <c r="F9" s="4" t="s">
        <v>19</v>
      </c>
      <c r="H9" s="170" t="s">
        <v>253</v>
      </c>
      <c r="I9" s="171"/>
      <c r="J9" s="171"/>
      <c r="K9" s="171"/>
      <c r="L9" s="171"/>
      <c r="M9" s="172"/>
    </row>
    <row r="10" spans="1:13" ht="24.95" customHeight="1" x14ac:dyDescent="0.25">
      <c r="B10" s="1"/>
      <c r="C10" s="2"/>
      <c r="D10" s="5" t="s">
        <v>14</v>
      </c>
      <c r="E10" s="10">
        <v>374883</v>
      </c>
      <c r="F10" s="4" t="s">
        <v>20</v>
      </c>
      <c r="H10" s="2" t="s">
        <v>248</v>
      </c>
      <c r="I10" s="36">
        <v>323175</v>
      </c>
      <c r="J10" s="36">
        <v>51708</v>
      </c>
      <c r="K10" s="167">
        <v>0</v>
      </c>
      <c r="L10" s="36">
        <f t="shared" si="0"/>
        <v>374883</v>
      </c>
      <c r="M10" s="36">
        <f t="shared" si="1"/>
        <v>0</v>
      </c>
    </row>
    <row r="11" spans="1:13" ht="24.95" customHeight="1" x14ac:dyDescent="0.25">
      <c r="B11" s="1"/>
      <c r="C11" s="2"/>
      <c r="D11" s="5" t="s">
        <v>14</v>
      </c>
      <c r="E11" s="10">
        <v>312475</v>
      </c>
      <c r="F11" s="4" t="s">
        <v>21</v>
      </c>
      <c r="H11" s="2" t="s">
        <v>246</v>
      </c>
      <c r="I11" s="36">
        <v>269375</v>
      </c>
      <c r="J11" s="36">
        <v>43100</v>
      </c>
      <c r="K11" s="167">
        <v>0</v>
      </c>
      <c r="L11" s="36">
        <f t="shared" si="0"/>
        <v>312475</v>
      </c>
      <c r="M11" s="36">
        <f t="shared" si="1"/>
        <v>0</v>
      </c>
    </row>
    <row r="12" spans="1:13" ht="24.95" customHeight="1" x14ac:dyDescent="0.25">
      <c r="B12" s="1"/>
      <c r="C12" s="2"/>
      <c r="D12" s="5" t="s">
        <v>14</v>
      </c>
      <c r="E12" s="10">
        <v>249835</v>
      </c>
      <c r="F12" s="4" t="s">
        <v>22</v>
      </c>
      <c r="H12" s="2" t="s">
        <v>247</v>
      </c>
      <c r="I12" s="36">
        <v>215375</v>
      </c>
      <c r="J12" s="36">
        <v>34460</v>
      </c>
      <c r="K12" s="167">
        <v>0</v>
      </c>
      <c r="L12" s="36">
        <f t="shared" si="0"/>
        <v>249835</v>
      </c>
      <c r="M12" s="36">
        <f t="shared" si="1"/>
        <v>0</v>
      </c>
    </row>
    <row r="13" spans="1:13" ht="24.95" customHeight="1" x14ac:dyDescent="0.25">
      <c r="B13" s="1"/>
      <c r="C13" s="2"/>
      <c r="D13" s="5" t="s">
        <v>14</v>
      </c>
      <c r="E13" s="10">
        <v>68730</v>
      </c>
      <c r="F13" s="4" t="s">
        <v>23</v>
      </c>
      <c r="H13" s="170" t="s">
        <v>254</v>
      </c>
      <c r="I13" s="171"/>
      <c r="J13" s="171"/>
      <c r="K13" s="171"/>
      <c r="L13" s="171"/>
      <c r="M13" s="172"/>
    </row>
    <row r="14" spans="1:13" ht="24.95" customHeight="1" x14ac:dyDescent="0.25">
      <c r="B14" s="1"/>
      <c r="C14" s="2"/>
      <c r="D14" s="5" t="s">
        <v>14</v>
      </c>
      <c r="E14" s="10">
        <v>93525</v>
      </c>
      <c r="F14" s="4" t="s">
        <v>24</v>
      </c>
      <c r="H14" s="2" t="s">
        <v>245</v>
      </c>
      <c r="I14" s="36">
        <v>80625</v>
      </c>
      <c r="J14" s="36">
        <v>12900</v>
      </c>
      <c r="K14" s="167"/>
      <c r="L14" s="36">
        <f t="shared" si="0"/>
        <v>93525</v>
      </c>
      <c r="M14" s="36">
        <f t="shared" si="1"/>
        <v>0</v>
      </c>
    </row>
    <row r="15" spans="1:13" ht="24.95" customHeight="1" x14ac:dyDescent="0.25">
      <c r="B15" s="1"/>
      <c r="C15" s="2"/>
      <c r="D15" s="5" t="s">
        <v>14</v>
      </c>
      <c r="E15" s="10">
        <v>374970</v>
      </c>
      <c r="F15" s="4" t="s">
        <v>25</v>
      </c>
      <c r="H15" s="2" t="s">
        <v>241</v>
      </c>
      <c r="I15" s="36">
        <v>323250</v>
      </c>
      <c r="J15" s="36">
        <v>51720</v>
      </c>
      <c r="K15" s="167">
        <v>0</v>
      </c>
      <c r="L15" s="36">
        <f t="shared" si="0"/>
        <v>374970</v>
      </c>
      <c r="M15" s="36">
        <f t="shared" si="1"/>
        <v>0</v>
      </c>
    </row>
    <row r="16" spans="1:13" ht="24.95" customHeight="1" x14ac:dyDescent="0.25">
      <c r="B16" s="1">
        <v>43269</v>
      </c>
      <c r="C16" s="2"/>
      <c r="D16" s="5" t="s">
        <v>15</v>
      </c>
      <c r="E16" s="10">
        <v>515000</v>
      </c>
      <c r="F16" s="4" t="s">
        <v>26</v>
      </c>
      <c r="H16" s="2" t="s">
        <v>240</v>
      </c>
      <c r="I16" s="36">
        <v>887931.04</v>
      </c>
      <c r="J16" s="36">
        <v>142068.97</v>
      </c>
      <c r="K16" s="167">
        <v>0</v>
      </c>
      <c r="L16" s="36">
        <f t="shared" si="0"/>
        <v>515000</v>
      </c>
      <c r="M16" s="36">
        <f t="shared" si="1"/>
        <v>515000.01</v>
      </c>
    </row>
    <row r="17" spans="1:13" ht="24.95" customHeight="1" x14ac:dyDescent="0.25">
      <c r="B17" s="1">
        <v>43278</v>
      </c>
      <c r="C17" s="2"/>
      <c r="D17" s="5" t="s">
        <v>14</v>
      </c>
      <c r="E17" s="10">
        <v>374883</v>
      </c>
      <c r="F17" s="4" t="s">
        <v>27</v>
      </c>
      <c r="H17" s="2" t="s">
        <v>250</v>
      </c>
      <c r="I17" s="36">
        <v>646350</v>
      </c>
      <c r="J17" s="36">
        <v>103416</v>
      </c>
      <c r="K17" s="167">
        <v>0</v>
      </c>
      <c r="L17" s="36">
        <f>E17+E9</f>
        <v>749766</v>
      </c>
      <c r="M17" s="36">
        <f t="shared" si="1"/>
        <v>0</v>
      </c>
    </row>
    <row r="18" spans="1:13" ht="24.95" customHeight="1" x14ac:dyDescent="0.25">
      <c r="B18" s="1"/>
      <c r="C18" s="2"/>
      <c r="D18" s="5" t="s">
        <v>14</v>
      </c>
      <c r="E18" s="10">
        <v>374883</v>
      </c>
      <c r="F18" s="4" t="s">
        <v>28</v>
      </c>
      <c r="H18" s="2" t="s">
        <v>251</v>
      </c>
      <c r="I18" s="36">
        <v>646350</v>
      </c>
      <c r="J18" s="36">
        <v>103416</v>
      </c>
      <c r="K18" s="167">
        <v>0</v>
      </c>
      <c r="L18" s="36">
        <f t="shared" si="0"/>
        <v>374883</v>
      </c>
      <c r="M18" s="36">
        <f t="shared" si="1"/>
        <v>374883</v>
      </c>
    </row>
    <row r="19" spans="1:13" ht="24.95" customHeight="1" x14ac:dyDescent="0.25">
      <c r="B19" s="1"/>
      <c r="C19" s="2"/>
      <c r="D19" s="5" t="s">
        <v>14</v>
      </c>
      <c r="E19" s="10">
        <v>312475</v>
      </c>
      <c r="F19" s="4" t="s">
        <v>29</v>
      </c>
      <c r="H19" s="2" t="s">
        <v>252</v>
      </c>
      <c r="I19" s="36">
        <v>538750</v>
      </c>
      <c r="J19" s="36">
        <v>86200</v>
      </c>
      <c r="K19" s="167">
        <v>0</v>
      </c>
      <c r="L19" s="36">
        <f t="shared" si="0"/>
        <v>312475</v>
      </c>
      <c r="M19" s="36">
        <f t="shared" si="1"/>
        <v>312475</v>
      </c>
    </row>
    <row r="20" spans="1:13" ht="24.95" customHeight="1" x14ac:dyDescent="0.25">
      <c r="B20" s="1"/>
      <c r="C20" s="2"/>
      <c r="D20" s="5" t="s">
        <v>14</v>
      </c>
      <c r="E20" s="10">
        <v>68730</v>
      </c>
      <c r="F20" s="4" t="s">
        <v>30</v>
      </c>
      <c r="H20" s="2" t="s">
        <v>239</v>
      </c>
      <c r="I20" s="36">
        <v>118500</v>
      </c>
      <c r="J20" s="36">
        <v>18960</v>
      </c>
      <c r="K20" s="167">
        <v>0</v>
      </c>
      <c r="L20" s="36">
        <f>E20+E13</f>
        <v>137460</v>
      </c>
      <c r="M20" s="36">
        <f t="shared" si="1"/>
        <v>0</v>
      </c>
    </row>
    <row r="21" spans="1:13" ht="7.5" customHeight="1" x14ac:dyDescent="0.25"/>
    <row r="22" spans="1:13" x14ac:dyDescent="0.25">
      <c r="E22" s="24">
        <f>SUM(E6:E20)</f>
        <v>5630700</v>
      </c>
      <c r="K22" s="169">
        <f>SUM(K6:K20)</f>
        <v>0</v>
      </c>
    </row>
    <row r="23" spans="1:13" ht="6.75" customHeight="1" x14ac:dyDescent="0.25"/>
    <row r="25" spans="1:13" ht="30" x14ac:dyDescent="0.25">
      <c r="A25" s="25"/>
      <c r="B25" s="18" t="s">
        <v>1</v>
      </c>
      <c r="C25" s="18" t="s">
        <v>2</v>
      </c>
      <c r="D25" s="37" t="s">
        <v>9</v>
      </c>
      <c r="E25" s="22"/>
      <c r="F25" s="23" t="s">
        <v>3</v>
      </c>
      <c r="G25" s="6"/>
      <c r="H25" s="30" t="s">
        <v>4</v>
      </c>
      <c r="I25" s="31" t="s">
        <v>5</v>
      </c>
      <c r="J25" s="31" t="s">
        <v>6</v>
      </c>
      <c r="K25" s="32" t="s">
        <v>7</v>
      </c>
      <c r="L25" s="26" t="s">
        <v>8</v>
      </c>
      <c r="M25" s="26" t="s">
        <v>68</v>
      </c>
    </row>
    <row r="26" spans="1:13" x14ac:dyDescent="0.25">
      <c r="B26" s="19"/>
      <c r="C26" s="20">
        <v>21000000</v>
      </c>
      <c r="D26" s="21" t="s">
        <v>51</v>
      </c>
      <c r="E26" s="13"/>
      <c r="F26" s="33"/>
      <c r="G26" s="13"/>
      <c r="H26" s="25"/>
      <c r="I26" s="25"/>
    </row>
    <row r="28" spans="1:13" ht="40.5" customHeight="1" x14ac:dyDescent="0.25">
      <c r="B28" s="1">
        <v>43199</v>
      </c>
      <c r="C28" s="2"/>
      <c r="D28" s="28" t="s">
        <v>10</v>
      </c>
      <c r="E28" s="29">
        <v>4242000</v>
      </c>
      <c r="F28" s="4" t="s">
        <v>11</v>
      </c>
      <c r="H28" s="2">
        <v>84</v>
      </c>
      <c r="I28" s="36">
        <v>12189655.17</v>
      </c>
      <c r="J28" s="36">
        <v>1950344.83</v>
      </c>
      <c r="K28" s="167">
        <v>0</v>
      </c>
      <c r="L28" s="168">
        <f>E28+7070000</f>
        <v>11312000</v>
      </c>
      <c r="M28" s="36">
        <f t="shared" ref="M28:M30" si="2">I28+J28-K28-L28</f>
        <v>2828000</v>
      </c>
    </row>
    <row r="29" spans="1:13" ht="28.5" customHeight="1" x14ac:dyDescent="0.25">
      <c r="B29" s="1">
        <v>43249</v>
      </c>
      <c r="C29" s="2"/>
      <c r="D29" s="28" t="s">
        <v>31</v>
      </c>
      <c r="E29" s="29">
        <v>125000</v>
      </c>
      <c r="F29" s="4" t="s">
        <v>33</v>
      </c>
      <c r="H29" s="2" t="s">
        <v>243</v>
      </c>
      <c r="I29" s="36">
        <v>215517.24</v>
      </c>
      <c r="J29" s="36">
        <v>34482.76</v>
      </c>
      <c r="K29" s="167">
        <v>0</v>
      </c>
      <c r="L29" s="168">
        <f>E29</f>
        <v>125000</v>
      </c>
      <c r="M29" s="36">
        <f t="shared" si="2"/>
        <v>125000</v>
      </c>
    </row>
    <row r="30" spans="1:13" ht="27.75" customHeight="1" x14ac:dyDescent="0.25">
      <c r="B30" s="1">
        <v>43250</v>
      </c>
      <c r="C30" s="2"/>
      <c r="D30" s="3" t="s">
        <v>32</v>
      </c>
      <c r="E30" s="8">
        <v>200000</v>
      </c>
      <c r="F30" s="4" t="s">
        <v>34</v>
      </c>
      <c r="H30" s="2" t="s">
        <v>244</v>
      </c>
      <c r="I30" s="36">
        <v>344827.59</v>
      </c>
      <c r="J30" s="36">
        <v>55172.41</v>
      </c>
      <c r="K30" s="167">
        <v>0</v>
      </c>
      <c r="L30" s="168">
        <f>E30</f>
        <v>200000</v>
      </c>
      <c r="M30" s="36">
        <f t="shared" si="2"/>
        <v>200000</v>
      </c>
    </row>
    <row r="31" spans="1:13" ht="4.5" customHeight="1" x14ac:dyDescent="0.25"/>
    <row r="32" spans="1:13" x14ac:dyDescent="0.25">
      <c r="E32" s="35">
        <f>SUM(E28:E31)</f>
        <v>4567000</v>
      </c>
      <c r="K32" s="169">
        <f>SUM(K28:K30)</f>
        <v>0</v>
      </c>
    </row>
    <row r="33" spans="1:13" ht="6" customHeight="1" x14ac:dyDescent="0.25"/>
    <row r="36" spans="1:13" ht="30" x14ac:dyDescent="0.25">
      <c r="A36" s="25"/>
      <c r="B36" s="18" t="s">
        <v>1</v>
      </c>
      <c r="C36" s="18" t="s">
        <v>2</v>
      </c>
      <c r="D36" s="37" t="s">
        <v>35</v>
      </c>
      <c r="E36" s="22"/>
      <c r="F36" s="23" t="s">
        <v>3</v>
      </c>
      <c r="G36" s="6"/>
      <c r="H36" s="30" t="s">
        <v>4</v>
      </c>
      <c r="I36" s="31" t="s">
        <v>5</v>
      </c>
      <c r="J36" s="31" t="s">
        <v>6</v>
      </c>
      <c r="K36" s="32" t="s">
        <v>7</v>
      </c>
      <c r="L36" s="26" t="s">
        <v>8</v>
      </c>
      <c r="M36" s="26" t="s">
        <v>68</v>
      </c>
    </row>
    <row r="37" spans="1:13" x14ac:dyDescent="0.25">
      <c r="B37" s="19"/>
      <c r="C37" s="20">
        <v>45000000.009999998</v>
      </c>
      <c r="D37" s="21" t="s">
        <v>52</v>
      </c>
      <c r="E37" s="13"/>
      <c r="F37" s="33"/>
      <c r="G37" s="13"/>
      <c r="H37" s="25"/>
      <c r="I37" s="25"/>
    </row>
    <row r="39" spans="1:13" ht="24.95" customHeight="1" x14ac:dyDescent="0.25">
      <c r="B39" s="1">
        <v>43256</v>
      </c>
      <c r="C39" s="2"/>
      <c r="D39" s="28" t="s">
        <v>0</v>
      </c>
      <c r="E39" s="29">
        <v>1681720.74</v>
      </c>
      <c r="F39" s="4" t="s">
        <v>38</v>
      </c>
      <c r="H39" s="2">
        <v>161</v>
      </c>
      <c r="I39" s="36">
        <v>4832530.8600000003</v>
      </c>
      <c r="J39" s="36">
        <v>773204.94</v>
      </c>
      <c r="K39" s="167">
        <v>24162.65</v>
      </c>
      <c r="L39" s="36">
        <f>E39+E49</f>
        <v>3047169.9299999997</v>
      </c>
      <c r="M39" s="36">
        <f>I39+J39-K39-L39</f>
        <v>2534403.2200000007</v>
      </c>
    </row>
    <row r="40" spans="1:13" ht="24.95" customHeight="1" x14ac:dyDescent="0.25">
      <c r="B40" s="1">
        <v>43276</v>
      </c>
      <c r="C40" s="2"/>
      <c r="D40" s="28" t="s">
        <v>36</v>
      </c>
      <c r="E40" s="29">
        <v>713659.81</v>
      </c>
      <c r="F40" s="4" t="s">
        <v>39</v>
      </c>
      <c r="H40" s="2" t="s">
        <v>236</v>
      </c>
      <c r="I40" s="36">
        <v>2050746.57</v>
      </c>
      <c r="J40" s="36">
        <v>328119.45</v>
      </c>
      <c r="K40" s="167">
        <v>10253.73</v>
      </c>
      <c r="L40" s="36">
        <f t="shared" ref="L40:L48" si="3">E40</f>
        <v>713659.81</v>
      </c>
      <c r="M40" s="36">
        <f t="shared" ref="M40:M48" si="4">I40+J40-K40-L40</f>
        <v>1654952.48</v>
      </c>
    </row>
    <row r="41" spans="1:13" ht="24.95" customHeight="1" x14ac:dyDescent="0.25">
      <c r="B41" s="1"/>
      <c r="C41" s="2"/>
      <c r="D41" s="28" t="s">
        <v>36</v>
      </c>
      <c r="E41" s="29">
        <v>77347.31</v>
      </c>
      <c r="F41" s="4" t="s">
        <v>40</v>
      </c>
      <c r="H41" s="2" t="s">
        <v>237</v>
      </c>
      <c r="I41" s="36">
        <v>222262.39</v>
      </c>
      <c r="J41" s="36">
        <v>35561.980000000003</v>
      </c>
      <c r="K41" s="167">
        <v>1111.31</v>
      </c>
      <c r="L41" s="36">
        <f t="shared" si="3"/>
        <v>77347.31</v>
      </c>
      <c r="M41" s="36">
        <f t="shared" si="4"/>
        <v>179365.75000000003</v>
      </c>
    </row>
    <row r="42" spans="1:13" ht="24.95" customHeight="1" x14ac:dyDescent="0.25">
      <c r="B42" s="1"/>
      <c r="C42" s="2"/>
      <c r="D42" s="28" t="s">
        <v>36</v>
      </c>
      <c r="E42" s="29">
        <v>686836.52</v>
      </c>
      <c r="F42" s="4" t="s">
        <v>41</v>
      </c>
      <c r="H42" s="2" t="s">
        <v>238</v>
      </c>
      <c r="I42" s="36">
        <v>1973668.16</v>
      </c>
      <c r="J42" s="36">
        <v>315786.90000000002</v>
      </c>
      <c r="K42" s="167">
        <v>9868.34</v>
      </c>
      <c r="L42" s="36">
        <f t="shared" si="3"/>
        <v>686836.52</v>
      </c>
      <c r="M42" s="36">
        <f t="shared" si="4"/>
        <v>1592750.2000000002</v>
      </c>
    </row>
    <row r="43" spans="1:13" ht="24.95" customHeight="1" x14ac:dyDescent="0.25">
      <c r="B43" s="1"/>
      <c r="C43" s="2"/>
      <c r="D43" s="28" t="s">
        <v>37</v>
      </c>
      <c r="E43" s="29">
        <v>652258.56000000006</v>
      </c>
      <c r="F43" s="4" t="s">
        <v>42</v>
      </c>
      <c r="H43" s="2">
        <v>562</v>
      </c>
      <c r="I43" s="36">
        <v>1874306.21</v>
      </c>
      <c r="J43" s="36">
        <v>299888.99</v>
      </c>
      <c r="K43" s="167">
        <v>9371.5400000000009</v>
      </c>
      <c r="L43" s="36">
        <f t="shared" si="3"/>
        <v>652258.56000000006</v>
      </c>
      <c r="M43" s="36">
        <f t="shared" si="4"/>
        <v>1512565.1</v>
      </c>
    </row>
    <row r="44" spans="1:13" ht="24.95" customHeight="1" x14ac:dyDescent="0.25">
      <c r="B44" s="1"/>
      <c r="C44" s="2"/>
      <c r="D44" s="28" t="s">
        <v>37</v>
      </c>
      <c r="E44" s="29">
        <v>506552.08</v>
      </c>
      <c r="F44" s="4" t="s">
        <v>43</v>
      </c>
      <c r="H44" s="2">
        <v>563</v>
      </c>
      <c r="I44" s="36">
        <v>1455609.43</v>
      </c>
      <c r="J44" s="36">
        <v>232897.51</v>
      </c>
      <c r="K44" s="167">
        <v>7278.05</v>
      </c>
      <c r="L44" s="36">
        <f t="shared" si="3"/>
        <v>506552.08</v>
      </c>
      <c r="M44" s="36">
        <f t="shared" si="4"/>
        <v>1174676.8099999998</v>
      </c>
    </row>
    <row r="45" spans="1:13" ht="24.95" customHeight="1" x14ac:dyDescent="0.25">
      <c r="B45" s="1"/>
      <c r="C45" s="2"/>
      <c r="D45" s="28" t="s">
        <v>37</v>
      </c>
      <c r="E45" s="29">
        <v>606229.88</v>
      </c>
      <c r="F45" s="4" t="s">
        <v>44</v>
      </c>
      <c r="H45" s="2">
        <v>570</v>
      </c>
      <c r="I45" s="36">
        <v>1742039.89</v>
      </c>
      <c r="J45" s="36">
        <v>278726.38</v>
      </c>
      <c r="K45" s="167">
        <v>8710.2000000000007</v>
      </c>
      <c r="L45" s="36">
        <f t="shared" si="3"/>
        <v>606229.88</v>
      </c>
      <c r="M45" s="36">
        <f t="shared" si="4"/>
        <v>1405826.19</v>
      </c>
    </row>
    <row r="46" spans="1:13" ht="51.75" customHeight="1" x14ac:dyDescent="0.25">
      <c r="B46" s="1">
        <v>43278</v>
      </c>
      <c r="C46" s="2"/>
      <c r="D46" s="28" t="s">
        <v>37</v>
      </c>
      <c r="E46" s="29">
        <v>449281.96</v>
      </c>
      <c r="F46" s="38" t="s">
        <v>45</v>
      </c>
      <c r="H46" s="2">
        <v>565</v>
      </c>
      <c r="I46" s="36">
        <v>1291040.1200000001</v>
      </c>
      <c r="J46" s="36">
        <v>206566.42</v>
      </c>
      <c r="K46" s="167">
        <v>6455.2</v>
      </c>
      <c r="L46" s="36">
        <f t="shared" si="3"/>
        <v>449281.96</v>
      </c>
      <c r="M46" s="36">
        <f t="shared" si="4"/>
        <v>1041869.3800000001</v>
      </c>
    </row>
    <row r="47" spans="1:13" ht="24.95" customHeight="1" x14ac:dyDescent="0.25">
      <c r="B47" s="1"/>
      <c r="C47" s="2"/>
      <c r="D47" s="28" t="s">
        <v>37</v>
      </c>
      <c r="E47" s="29">
        <v>608506.57999999996</v>
      </c>
      <c r="F47" s="4" t="s">
        <v>46</v>
      </c>
      <c r="H47" s="2">
        <v>564</v>
      </c>
      <c r="I47" s="36">
        <v>1748582.12</v>
      </c>
      <c r="J47" s="36">
        <v>279773.14</v>
      </c>
      <c r="K47" s="167">
        <v>8742.91</v>
      </c>
      <c r="L47" s="36">
        <f t="shared" si="3"/>
        <v>608506.57999999996</v>
      </c>
      <c r="M47" s="36">
        <f t="shared" si="4"/>
        <v>1411105.7700000005</v>
      </c>
    </row>
    <row r="48" spans="1:13" ht="24.95" customHeight="1" x14ac:dyDescent="0.25">
      <c r="B48" s="1">
        <v>43279</v>
      </c>
      <c r="C48" s="2"/>
      <c r="D48" s="28" t="s">
        <v>37</v>
      </c>
      <c r="E48" s="29">
        <v>230788.73</v>
      </c>
      <c r="F48" s="4" t="s">
        <v>47</v>
      </c>
      <c r="H48" s="2">
        <v>555</v>
      </c>
      <c r="I48" s="36">
        <v>663186</v>
      </c>
      <c r="J48" s="36">
        <v>106109.75999999999</v>
      </c>
      <c r="K48" s="167">
        <v>3315.93</v>
      </c>
      <c r="L48" s="36">
        <f t="shared" si="3"/>
        <v>230788.73</v>
      </c>
      <c r="M48" s="36">
        <f t="shared" si="4"/>
        <v>535191.1</v>
      </c>
    </row>
    <row r="49" spans="2:13" ht="24.95" customHeight="1" x14ac:dyDescent="0.25">
      <c r="B49" s="1">
        <v>43280</v>
      </c>
      <c r="C49" s="2"/>
      <c r="D49" s="3" t="s">
        <v>0</v>
      </c>
      <c r="E49" s="8">
        <v>1365449.19</v>
      </c>
      <c r="F49" s="4" t="s">
        <v>48</v>
      </c>
      <c r="H49" s="2"/>
      <c r="I49" s="2"/>
      <c r="J49" s="2"/>
      <c r="K49" s="166"/>
      <c r="L49" s="2"/>
      <c r="M49" s="2"/>
    </row>
    <row r="50" spans="2:13" ht="6.75" customHeight="1" x14ac:dyDescent="0.25"/>
    <row r="51" spans="2:13" x14ac:dyDescent="0.25">
      <c r="E51" s="35">
        <f>SUM(E39:E50)</f>
        <v>7578631.3599999994</v>
      </c>
      <c r="K51" s="169">
        <f>SUM(K39:K50)</f>
        <v>89269.86</v>
      </c>
    </row>
    <row r="52" spans="2:13" ht="6" customHeight="1" x14ac:dyDescent="0.25"/>
  </sheetData>
  <mergeCells count="2">
    <mergeCell ref="H9:M9"/>
    <mergeCell ref="H13:M13"/>
  </mergeCells>
  <pageMargins left="0.22" right="0.27" top="0.26" bottom="0.31" header="0.19" footer="0.22"/>
  <pageSetup paperSize="9" scale="4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30"/>
  <sheetViews>
    <sheetView zoomScale="80" zoomScaleNormal="80" workbookViewId="0">
      <pane xSplit="3" ySplit="2" topLeftCell="L90" activePane="bottomRight" state="frozen"/>
      <selection pane="topRight" activeCell="D1" sqref="D1"/>
      <selection pane="bottomLeft" activeCell="A3" sqref="A3"/>
      <selection pane="bottomRight" activeCell="S120" sqref="S120"/>
    </sheetView>
  </sheetViews>
  <sheetFormatPr baseColWidth="10" defaultRowHeight="13.5" x14ac:dyDescent="0.25"/>
  <cols>
    <col min="1" max="1" width="1.5703125" style="42" customWidth="1"/>
    <col min="2" max="2" width="77.28515625" style="104" customWidth="1"/>
    <col min="3" max="3" width="45.7109375" style="114" customWidth="1"/>
    <col min="4" max="4" width="22.85546875" style="74" customWidth="1"/>
    <col min="5" max="5" width="25.7109375" style="42" customWidth="1"/>
    <col min="6" max="6" width="25.7109375" style="141" customWidth="1"/>
    <col min="7" max="8" width="25.7109375" style="74" customWidth="1"/>
    <col min="9" max="9" width="24" style="133" customWidth="1"/>
    <col min="10" max="10" width="25.7109375" style="74" customWidth="1"/>
    <col min="11" max="11" width="2.28515625" style="45" customWidth="1"/>
    <col min="12" max="12" width="31" style="158" customWidth="1"/>
    <col min="13" max="13" width="26" style="158" customWidth="1"/>
    <col min="14" max="16" width="22.7109375" style="158" customWidth="1"/>
    <col min="17" max="17" width="24" style="42" customWidth="1"/>
    <col min="18" max="18" width="2.140625" style="42" customWidth="1"/>
    <col min="19" max="19" width="27.42578125" style="42" customWidth="1"/>
    <col min="20" max="20" width="15.28515625" style="42" customWidth="1"/>
    <col min="21" max="16384" width="11.42578125" style="42"/>
  </cols>
  <sheetData>
    <row r="2" spans="2:20" ht="34.5" customHeight="1" x14ac:dyDescent="0.25">
      <c r="B2" s="39" t="s">
        <v>58</v>
      </c>
      <c r="C2" s="40" t="s">
        <v>59</v>
      </c>
      <c r="D2" s="173" t="s">
        <v>60</v>
      </c>
      <c r="E2" s="174"/>
      <c r="F2" s="27" t="s">
        <v>4</v>
      </c>
      <c r="G2" s="31" t="s">
        <v>5</v>
      </c>
      <c r="H2" s="31" t="s">
        <v>6</v>
      </c>
      <c r="I2" s="124" t="s">
        <v>67</v>
      </c>
      <c r="J2" s="26" t="s">
        <v>220</v>
      </c>
      <c r="K2" s="116"/>
      <c r="L2" s="146" t="s">
        <v>61</v>
      </c>
      <c r="M2" s="146" t="s">
        <v>62</v>
      </c>
      <c r="N2" s="146" t="s">
        <v>63</v>
      </c>
      <c r="O2" s="146" t="s">
        <v>64</v>
      </c>
      <c r="P2" s="146" t="s">
        <v>65</v>
      </c>
      <c r="Q2" s="164" t="s">
        <v>66</v>
      </c>
      <c r="S2" s="41" t="s">
        <v>68</v>
      </c>
      <c r="T2" s="41" t="s">
        <v>69</v>
      </c>
    </row>
    <row r="3" spans="2:20" s="46" customFormat="1" ht="10.5" customHeight="1" x14ac:dyDescent="0.25">
      <c r="B3" s="43"/>
      <c r="C3" s="44"/>
      <c r="D3" s="45"/>
      <c r="E3" s="45"/>
      <c r="F3" s="134"/>
      <c r="G3" s="45"/>
      <c r="H3" s="45"/>
      <c r="I3" s="125"/>
      <c r="J3" s="45"/>
      <c r="K3" s="45"/>
      <c r="L3" s="147"/>
      <c r="M3" s="147"/>
      <c r="N3" s="147"/>
      <c r="O3" s="147"/>
      <c r="P3" s="147"/>
    </row>
    <row r="4" spans="2:20" ht="65.099999999999994" customHeight="1" x14ac:dyDescent="0.25">
      <c r="B4" s="47" t="s">
        <v>70</v>
      </c>
      <c r="C4" s="48" t="s">
        <v>71</v>
      </c>
      <c r="D4" s="49">
        <v>2747777.1</v>
      </c>
      <c r="E4" s="50">
        <v>2747516.21</v>
      </c>
      <c r="F4" s="135" t="s">
        <v>230</v>
      </c>
      <c r="G4" s="49">
        <v>2368548.46</v>
      </c>
      <c r="H4" s="49">
        <v>378967.75</v>
      </c>
      <c r="I4" s="72">
        <v>11842.74</v>
      </c>
      <c r="J4" s="49">
        <f>G4+H4-I4</f>
        <v>2735673.4699999997</v>
      </c>
      <c r="K4" s="118"/>
      <c r="L4" s="148">
        <v>824254.85</v>
      </c>
      <c r="M4" s="148">
        <v>663172.76</v>
      </c>
      <c r="N4" s="148">
        <f>118435.05+70000</f>
        <v>188435.05</v>
      </c>
      <c r="O4" s="148">
        <v>398089.87</v>
      </c>
      <c r="P4" s="148"/>
      <c r="Q4" s="159">
        <f>SUM(L4:P4)</f>
        <v>2073952.5299999998</v>
      </c>
      <c r="S4" s="51">
        <f>J4-Q4</f>
        <v>661720.93999999994</v>
      </c>
      <c r="T4" s="52">
        <f>Q4/E4</f>
        <v>0.75484633082474151</v>
      </c>
    </row>
    <row r="5" spans="2:20" s="59" customFormat="1" ht="20.100000000000001" customHeight="1" x14ac:dyDescent="0.25">
      <c r="B5" s="53"/>
      <c r="C5" s="54"/>
      <c r="D5" s="55"/>
      <c r="E5" s="56"/>
      <c r="F5" s="54"/>
      <c r="G5" s="55"/>
      <c r="H5" s="55"/>
      <c r="I5" s="80"/>
      <c r="J5" s="67"/>
      <c r="K5" s="119"/>
      <c r="L5" s="149" t="s">
        <v>72</v>
      </c>
      <c r="M5" s="149" t="s">
        <v>73</v>
      </c>
      <c r="N5" s="149"/>
      <c r="O5" s="150">
        <v>43286</v>
      </c>
      <c r="P5" s="149"/>
      <c r="Q5" s="56"/>
      <c r="S5" s="57"/>
      <c r="T5" s="58"/>
    </row>
    <row r="6" spans="2:20" ht="65.099999999999994" customHeight="1" x14ac:dyDescent="0.25">
      <c r="B6" s="47" t="s">
        <v>74</v>
      </c>
      <c r="C6" s="48" t="s">
        <v>71</v>
      </c>
      <c r="D6" s="49">
        <v>1831851.4</v>
      </c>
      <c r="E6" s="50">
        <v>1831657.69</v>
      </c>
      <c r="F6" s="135" t="s">
        <v>53</v>
      </c>
      <c r="G6" s="49">
        <v>1579015.25</v>
      </c>
      <c r="H6" s="49">
        <v>252642.44</v>
      </c>
      <c r="I6" s="72">
        <v>7895.08</v>
      </c>
      <c r="J6" s="49">
        <f>G6+H6-I6</f>
        <v>1823762.6099999999</v>
      </c>
      <c r="K6" s="118"/>
      <c r="L6" s="148">
        <v>549497.30000000005</v>
      </c>
      <c r="M6" s="148">
        <v>568640.52</v>
      </c>
      <c r="N6" s="148">
        <v>523564.55</v>
      </c>
      <c r="O6" s="148">
        <v>182060.25</v>
      </c>
      <c r="P6" s="148"/>
      <c r="Q6" s="159">
        <f>SUM(L6:P6)</f>
        <v>1823762.62</v>
      </c>
      <c r="S6" s="51">
        <f>J6-Q6</f>
        <v>-1.0000000242143869E-2</v>
      </c>
      <c r="T6" s="52">
        <f>Q6/E6</f>
        <v>0.99568965858462355</v>
      </c>
    </row>
    <row r="7" spans="2:20" ht="20.100000000000001" customHeight="1" x14ac:dyDescent="0.25">
      <c r="B7" s="60"/>
      <c r="C7" s="61"/>
      <c r="D7" s="55"/>
      <c r="E7" s="56"/>
      <c r="F7" s="54"/>
      <c r="G7" s="55"/>
      <c r="H7" s="55"/>
      <c r="I7" s="80"/>
      <c r="J7" s="67"/>
      <c r="K7" s="119"/>
      <c r="L7" s="149" t="s">
        <v>75</v>
      </c>
      <c r="M7" s="149" t="s">
        <v>76</v>
      </c>
      <c r="N7" s="149"/>
      <c r="O7" s="151" t="s">
        <v>77</v>
      </c>
      <c r="P7" s="149"/>
      <c r="Q7" s="56"/>
      <c r="S7" s="57"/>
      <c r="T7" s="58"/>
    </row>
    <row r="8" spans="2:20" ht="65.099999999999994" customHeight="1" x14ac:dyDescent="0.25">
      <c r="B8" s="47" t="s">
        <v>78</v>
      </c>
      <c r="C8" s="48" t="s">
        <v>71</v>
      </c>
      <c r="D8" s="49">
        <v>1373888.55</v>
      </c>
      <c r="E8" s="62">
        <v>1373126.2</v>
      </c>
      <c r="F8" s="136" t="s">
        <v>54</v>
      </c>
      <c r="G8" s="85">
        <v>1183729.48</v>
      </c>
      <c r="H8" s="85">
        <v>189396.72</v>
      </c>
      <c r="I8" s="72">
        <v>5918.65</v>
      </c>
      <c r="J8" s="49">
        <f>G8+H8-I8</f>
        <v>1367207.55</v>
      </c>
      <c r="K8" s="117"/>
      <c r="L8" s="148">
        <v>411937.85</v>
      </c>
      <c r="M8" s="148">
        <v>362992.25</v>
      </c>
      <c r="N8" s="148">
        <v>201744.71</v>
      </c>
      <c r="O8" s="148">
        <v>250667.64</v>
      </c>
      <c r="P8" s="148">
        <v>139865.09</v>
      </c>
      <c r="Q8" s="159">
        <f>SUM(L8:P8)</f>
        <v>1367207.54</v>
      </c>
      <c r="S8" s="51">
        <f>J8-Q8</f>
        <v>1.0000000009313226E-2</v>
      </c>
      <c r="T8" s="52">
        <f>Q8/E8</f>
        <v>0.9956896460063176</v>
      </c>
    </row>
    <row r="9" spans="2:20" ht="20.100000000000001" customHeight="1" x14ac:dyDescent="0.25">
      <c r="B9" s="60"/>
      <c r="C9" s="63"/>
      <c r="D9" s="64"/>
      <c r="E9" s="65"/>
      <c r="F9" s="137"/>
      <c r="G9" s="126"/>
      <c r="H9" s="126"/>
      <c r="I9" s="127"/>
      <c r="J9" s="67"/>
      <c r="K9" s="120"/>
      <c r="L9" s="152" t="s">
        <v>79</v>
      </c>
      <c r="M9" s="152" t="s">
        <v>80</v>
      </c>
      <c r="N9" s="152"/>
      <c r="O9" s="152"/>
      <c r="P9" s="152"/>
      <c r="Q9" s="160"/>
      <c r="S9" s="57"/>
      <c r="T9" s="66"/>
    </row>
    <row r="10" spans="2:20" ht="65.099999999999994" customHeight="1" x14ac:dyDescent="0.25">
      <c r="B10" s="47" t="s">
        <v>81</v>
      </c>
      <c r="C10" s="48" t="s">
        <v>71</v>
      </c>
      <c r="D10" s="49">
        <v>1373888.55</v>
      </c>
      <c r="E10" s="62">
        <v>1371634.05</v>
      </c>
      <c r="F10" s="136" t="s">
        <v>55</v>
      </c>
      <c r="G10" s="85">
        <v>1182443.1499999999</v>
      </c>
      <c r="H10" s="85">
        <v>189190.9</v>
      </c>
      <c r="I10" s="72">
        <v>5912.22</v>
      </c>
      <c r="J10" s="49">
        <f>G10+H10-I10</f>
        <v>1365721.8299999998</v>
      </c>
      <c r="K10" s="117"/>
      <c r="L10" s="148">
        <v>411490.21</v>
      </c>
      <c r="M10" s="148">
        <v>362992.25</v>
      </c>
      <c r="N10" s="148">
        <v>200983.46</v>
      </c>
      <c r="O10" s="148">
        <v>250390.81</v>
      </c>
      <c r="P10" s="148">
        <v>139865.1</v>
      </c>
      <c r="Q10" s="159">
        <f>SUM(L10:P10)</f>
        <v>1365721.83</v>
      </c>
      <c r="S10" s="51">
        <f>J10-Q10</f>
        <v>0</v>
      </c>
      <c r="T10" s="52">
        <f>Q10/E10</f>
        <v>0.99568965206134974</v>
      </c>
    </row>
    <row r="11" spans="2:20" ht="20.100000000000001" customHeight="1" x14ac:dyDescent="0.25">
      <c r="B11" s="60"/>
      <c r="C11" s="61"/>
      <c r="D11" s="67"/>
      <c r="E11" s="68"/>
      <c r="F11" s="137"/>
      <c r="G11" s="86"/>
      <c r="H11" s="86"/>
      <c r="I11" s="80"/>
      <c r="J11" s="67"/>
      <c r="K11" s="117"/>
      <c r="L11" s="149" t="s">
        <v>82</v>
      </c>
      <c r="M11" s="149" t="s">
        <v>83</v>
      </c>
      <c r="N11" s="149"/>
      <c r="O11" s="149"/>
      <c r="P11" s="149"/>
      <c r="Q11" s="56"/>
      <c r="S11" s="57"/>
      <c r="T11" s="58"/>
    </row>
    <row r="12" spans="2:20" ht="65.099999999999994" customHeight="1" x14ac:dyDescent="0.25">
      <c r="B12" s="47" t="s">
        <v>84</v>
      </c>
      <c r="C12" s="48" t="s">
        <v>71</v>
      </c>
      <c r="D12" s="49">
        <v>457962.85</v>
      </c>
      <c r="E12" s="62">
        <v>454869.43</v>
      </c>
      <c r="F12" s="136" t="s">
        <v>232</v>
      </c>
      <c r="G12" s="85">
        <v>392128.82</v>
      </c>
      <c r="H12" s="85">
        <v>62740.61</v>
      </c>
      <c r="I12" s="72">
        <v>1960.64</v>
      </c>
      <c r="J12" s="49">
        <f>G12+H12-I12</f>
        <v>452908.79</v>
      </c>
      <c r="K12" s="117"/>
      <c r="L12" s="148">
        <v>136460.82999999999</v>
      </c>
      <c r="M12" s="148">
        <v>200379.51</v>
      </c>
      <c r="N12" s="148"/>
      <c r="O12" s="148"/>
      <c r="P12" s="148"/>
      <c r="Q12" s="159">
        <f>SUM(L12:P12)</f>
        <v>336840.33999999997</v>
      </c>
      <c r="S12" s="51">
        <f>J12-Q12</f>
        <v>116068.45000000001</v>
      </c>
      <c r="T12" s="52">
        <f>Q12/E12</f>
        <v>0.74052094465877816</v>
      </c>
    </row>
    <row r="13" spans="2:20" ht="20.100000000000001" customHeight="1" x14ac:dyDescent="0.25">
      <c r="B13" s="60"/>
      <c r="C13" s="61"/>
      <c r="D13" s="67"/>
      <c r="E13" s="68"/>
      <c r="F13" s="137"/>
      <c r="G13" s="86"/>
      <c r="H13" s="86"/>
      <c r="I13" s="80"/>
      <c r="J13" s="67"/>
      <c r="K13" s="117"/>
      <c r="L13" s="149" t="s">
        <v>85</v>
      </c>
      <c r="M13" s="150" t="s">
        <v>86</v>
      </c>
      <c r="N13" s="149"/>
      <c r="O13" s="149"/>
      <c r="P13" s="149"/>
      <c r="Q13" s="56"/>
      <c r="S13" s="57"/>
      <c r="T13" s="58"/>
    </row>
    <row r="14" spans="2:20" ht="65.099999999999994" customHeight="1" x14ac:dyDescent="0.25">
      <c r="B14" s="47" t="s">
        <v>87</v>
      </c>
      <c r="C14" s="48" t="s">
        <v>88</v>
      </c>
      <c r="D14" s="49">
        <v>808775.76</v>
      </c>
      <c r="E14" s="62">
        <v>806063.53</v>
      </c>
      <c r="F14" s="136" t="s">
        <v>234</v>
      </c>
      <c r="G14" s="85">
        <v>694882.35</v>
      </c>
      <c r="H14" s="85">
        <v>111181.18</v>
      </c>
      <c r="I14" s="72">
        <v>3474.41</v>
      </c>
      <c r="J14" s="49">
        <f>G14+H14-I14</f>
        <v>802589.12</v>
      </c>
      <c r="K14" s="117"/>
      <c r="L14" s="148">
        <v>241819.06</v>
      </c>
      <c r="M14" s="148"/>
      <c r="N14" s="148">
        <v>560770.06999999995</v>
      </c>
      <c r="O14" s="148"/>
      <c r="P14" s="148"/>
      <c r="Q14" s="159">
        <f>SUM(L14:P14)</f>
        <v>802589.12999999989</v>
      </c>
      <c r="S14" s="51">
        <f>J14-Q14</f>
        <v>-9.9999998928979039E-3</v>
      </c>
      <c r="T14" s="52">
        <f>Q14/E14</f>
        <v>0.99568966977081796</v>
      </c>
    </row>
    <row r="15" spans="2:20" ht="20.100000000000001" customHeight="1" x14ac:dyDescent="0.25">
      <c r="B15" s="60"/>
      <c r="C15" s="61"/>
      <c r="D15" s="67"/>
      <c r="E15" s="68"/>
      <c r="F15" s="137"/>
      <c r="G15" s="86"/>
      <c r="H15" s="86"/>
      <c r="I15" s="80"/>
      <c r="J15" s="67"/>
      <c r="K15" s="117"/>
      <c r="L15" s="149" t="s">
        <v>89</v>
      </c>
      <c r="M15" s="149"/>
      <c r="N15" s="149" t="s">
        <v>90</v>
      </c>
      <c r="O15" s="149"/>
      <c r="P15" s="149"/>
      <c r="Q15" s="56"/>
      <c r="S15" s="57"/>
      <c r="T15" s="58"/>
    </row>
    <row r="16" spans="2:20" ht="67.5" customHeight="1" x14ac:dyDescent="0.25">
      <c r="B16" s="47" t="s">
        <v>91</v>
      </c>
      <c r="C16" s="69" t="s">
        <v>92</v>
      </c>
      <c r="D16" s="49">
        <v>915925.7</v>
      </c>
      <c r="E16" s="62">
        <v>913194.13</v>
      </c>
      <c r="F16" s="136">
        <v>258</v>
      </c>
      <c r="G16" s="85">
        <v>787236.32</v>
      </c>
      <c r="H16" s="85">
        <v>125957.81</v>
      </c>
      <c r="I16" s="72">
        <v>3936.18</v>
      </c>
      <c r="J16" s="49">
        <f>G16+H16-I16</f>
        <v>909257.94999999984</v>
      </c>
      <c r="K16" s="117"/>
      <c r="L16" s="148">
        <v>273958.24</v>
      </c>
      <c r="M16" s="148">
        <v>97741.75</v>
      </c>
      <c r="N16" s="148">
        <v>437901.89</v>
      </c>
      <c r="O16" s="148"/>
      <c r="P16" s="148"/>
      <c r="Q16" s="159">
        <f>SUM(L16:P16)</f>
        <v>809601.88</v>
      </c>
      <c r="S16" s="51">
        <f>J16-Q16</f>
        <v>99656.069999999832</v>
      </c>
      <c r="T16" s="52">
        <f>Q16/E16</f>
        <v>0.88656053888563646</v>
      </c>
    </row>
    <row r="17" spans="2:20" ht="20.100000000000001" customHeight="1" x14ac:dyDescent="0.25">
      <c r="B17" s="60"/>
      <c r="C17" s="63"/>
      <c r="D17" s="64"/>
      <c r="E17" s="65"/>
      <c r="F17" s="137"/>
      <c r="G17" s="126"/>
      <c r="H17" s="126"/>
      <c r="I17" s="128"/>
      <c r="J17" s="67"/>
      <c r="K17" s="120"/>
      <c r="L17" s="152" t="s">
        <v>93</v>
      </c>
      <c r="M17" s="152" t="s">
        <v>94</v>
      </c>
      <c r="N17" s="152"/>
      <c r="O17" s="152"/>
      <c r="P17" s="152"/>
      <c r="Q17" s="161"/>
      <c r="S17" s="57"/>
      <c r="T17" s="70"/>
    </row>
    <row r="18" spans="2:20" ht="65.099999999999994" customHeight="1" x14ac:dyDescent="0.25">
      <c r="B18" s="47" t="s">
        <v>95</v>
      </c>
      <c r="C18" s="69" t="s">
        <v>96</v>
      </c>
      <c r="D18" s="49">
        <v>808775.76</v>
      </c>
      <c r="E18" s="62">
        <v>807204.95</v>
      </c>
      <c r="F18" s="136" t="s">
        <v>231</v>
      </c>
      <c r="G18" s="85">
        <v>695866.34</v>
      </c>
      <c r="H18" s="85">
        <v>111338.61</v>
      </c>
      <c r="I18" s="72">
        <v>3479.33</v>
      </c>
      <c r="J18" s="49">
        <f>G18+H18-I18</f>
        <v>803725.62</v>
      </c>
      <c r="K18" s="117"/>
      <c r="L18" s="148">
        <v>242161.48</v>
      </c>
      <c r="M18" s="148">
        <v>312188.24</v>
      </c>
      <c r="N18" s="148">
        <v>249375.9</v>
      </c>
      <c r="O18" s="148"/>
      <c r="P18" s="148"/>
      <c r="Q18" s="159">
        <f>SUM(L18:P18)</f>
        <v>803725.62</v>
      </c>
      <c r="S18" s="51">
        <f>J18-Q18</f>
        <v>0</v>
      </c>
      <c r="T18" s="52">
        <f>Q18/E18</f>
        <v>0.99568965725495118</v>
      </c>
    </row>
    <row r="19" spans="2:20" ht="26.25" customHeight="1" x14ac:dyDescent="0.25">
      <c r="B19" s="60"/>
      <c r="C19" s="63"/>
      <c r="D19" s="64"/>
      <c r="E19" s="65"/>
      <c r="F19" s="137"/>
      <c r="G19" s="126"/>
      <c r="H19" s="126"/>
      <c r="I19" s="127"/>
      <c r="J19" s="67"/>
      <c r="K19" s="120"/>
      <c r="L19" s="152" t="s">
        <v>97</v>
      </c>
      <c r="M19" s="152" t="s">
        <v>98</v>
      </c>
      <c r="N19" s="152" t="s">
        <v>99</v>
      </c>
      <c r="O19" s="152"/>
      <c r="P19" s="152"/>
      <c r="Q19" s="160"/>
      <c r="S19" s="57"/>
      <c r="T19" s="66"/>
    </row>
    <row r="20" spans="2:20" ht="75.75" customHeight="1" x14ac:dyDescent="0.25">
      <c r="B20" s="47" t="s">
        <v>100</v>
      </c>
      <c r="C20" s="48" t="s">
        <v>88</v>
      </c>
      <c r="D20" s="49">
        <v>900000</v>
      </c>
      <c r="E20" s="62">
        <v>898317.15</v>
      </c>
      <c r="F20" s="136" t="s">
        <v>49</v>
      </c>
      <c r="G20" s="85">
        <v>774411.34</v>
      </c>
      <c r="H20" s="85">
        <v>123905.81</v>
      </c>
      <c r="I20" s="72">
        <v>3872.06</v>
      </c>
      <c r="J20" s="49">
        <f>G20+H20-I20</f>
        <v>894445.08999999985</v>
      </c>
      <c r="K20" s="117"/>
      <c r="L20" s="148">
        <v>269495.14</v>
      </c>
      <c r="M20" s="148">
        <v>193960.46</v>
      </c>
      <c r="N20" s="148">
        <v>226405.92</v>
      </c>
      <c r="O20" s="148">
        <v>204583.57</v>
      </c>
      <c r="P20" s="148"/>
      <c r="Q20" s="159">
        <f>SUM(L20:P20)</f>
        <v>894445.09000000008</v>
      </c>
      <c r="S20" s="51">
        <f>J20-Q20</f>
        <v>0</v>
      </c>
      <c r="T20" s="52">
        <f>Q20/E20</f>
        <v>0.995689651477766</v>
      </c>
    </row>
    <row r="21" spans="2:20" ht="19.5" customHeight="1" x14ac:dyDescent="0.25">
      <c r="B21" s="60"/>
      <c r="C21" s="61"/>
      <c r="D21" s="67"/>
      <c r="E21" s="68"/>
      <c r="F21" s="137"/>
      <c r="G21" s="86"/>
      <c r="H21" s="86"/>
      <c r="I21" s="80"/>
      <c r="J21" s="67"/>
      <c r="K21" s="117"/>
      <c r="L21" s="149" t="s">
        <v>101</v>
      </c>
      <c r="M21" s="149" t="s">
        <v>102</v>
      </c>
      <c r="N21" s="149"/>
      <c r="O21" s="149"/>
      <c r="P21" s="149"/>
      <c r="Q21" s="56"/>
      <c r="S21" s="57"/>
      <c r="T21" s="58"/>
    </row>
    <row r="22" spans="2:20" ht="93.75" customHeight="1" x14ac:dyDescent="0.25">
      <c r="B22" s="47" t="s">
        <v>103</v>
      </c>
      <c r="C22" s="48" t="s">
        <v>104</v>
      </c>
      <c r="D22" s="49">
        <v>750000</v>
      </c>
      <c r="E22" s="62">
        <v>748401.69</v>
      </c>
      <c r="F22" s="136" t="s">
        <v>56</v>
      </c>
      <c r="G22" s="85">
        <v>645173.87</v>
      </c>
      <c r="H22" s="85">
        <v>103227.82</v>
      </c>
      <c r="I22" s="72">
        <v>3225.87</v>
      </c>
      <c r="J22" s="49">
        <f>G22+H22-I22</f>
        <v>745175.82</v>
      </c>
      <c r="K22" s="117"/>
      <c r="L22" s="148">
        <v>224520.21</v>
      </c>
      <c r="M22" s="148">
        <v>238410</v>
      </c>
      <c r="N22" s="148">
        <v>282245.61</v>
      </c>
      <c r="O22" s="148"/>
      <c r="P22" s="148"/>
      <c r="Q22" s="159">
        <f>SUM(L22:P22)</f>
        <v>745175.82</v>
      </c>
      <c r="S22" s="51">
        <f>J22-Q22</f>
        <v>0</v>
      </c>
      <c r="T22" s="52">
        <f>Q22/E22</f>
        <v>0.99568965430850376</v>
      </c>
    </row>
    <row r="23" spans="2:20" ht="20.100000000000001" customHeight="1" x14ac:dyDescent="0.25">
      <c r="B23" s="60"/>
      <c r="C23" s="63"/>
      <c r="D23" s="64"/>
      <c r="E23" s="65"/>
      <c r="F23" s="137"/>
      <c r="G23" s="126"/>
      <c r="H23" s="126"/>
      <c r="I23" s="127"/>
      <c r="J23" s="67"/>
      <c r="K23" s="120"/>
      <c r="L23" s="152" t="s">
        <v>56</v>
      </c>
      <c r="M23" s="152"/>
      <c r="N23" s="152" t="s">
        <v>99</v>
      </c>
      <c r="O23" s="152"/>
      <c r="P23" s="152"/>
      <c r="Q23" s="160"/>
      <c r="S23" s="57"/>
      <c r="T23" s="66"/>
    </row>
    <row r="24" spans="2:20" ht="75.75" customHeight="1" x14ac:dyDescent="0.25">
      <c r="B24" s="47" t="s">
        <v>105</v>
      </c>
      <c r="C24" s="48" t="s">
        <v>88</v>
      </c>
      <c r="D24" s="49">
        <v>299744</v>
      </c>
      <c r="E24" s="62">
        <v>297516.79999999999</v>
      </c>
      <c r="F24" s="136" t="s">
        <v>107</v>
      </c>
      <c r="G24" s="85">
        <v>256480</v>
      </c>
      <c r="H24" s="85">
        <v>41036.800000000003</v>
      </c>
      <c r="I24" s="72">
        <v>1282.4000000000001</v>
      </c>
      <c r="J24" s="49">
        <f>G24+H24-I24</f>
        <v>296234.39999999997</v>
      </c>
      <c r="K24" s="117"/>
      <c r="L24" s="148">
        <v>89255.039999999994</v>
      </c>
      <c r="M24" s="148">
        <v>41395.870000000003</v>
      </c>
      <c r="N24" s="148">
        <v>41395.870000000003</v>
      </c>
      <c r="O24" s="148"/>
      <c r="P24" s="148"/>
      <c r="Q24" s="159">
        <f>SUM(L24:P24)</f>
        <v>172046.78</v>
      </c>
      <c r="S24" s="51">
        <f>J24-Q24</f>
        <v>124187.61999999997</v>
      </c>
      <c r="T24" s="52">
        <f>Q24/E24</f>
        <v>0.57827584862434656</v>
      </c>
    </row>
    <row r="25" spans="2:20" s="59" customFormat="1" ht="20.100000000000001" customHeight="1" x14ac:dyDescent="0.25">
      <c r="B25" s="53"/>
      <c r="C25" s="54"/>
      <c r="D25" s="55"/>
      <c r="E25" s="71"/>
      <c r="F25" s="138"/>
      <c r="G25" s="129"/>
      <c r="H25" s="129"/>
      <c r="I25" s="80"/>
      <c r="J25" s="67"/>
      <c r="K25" s="121"/>
      <c r="L25" s="149" t="s">
        <v>106</v>
      </c>
      <c r="M25" s="149" t="s">
        <v>107</v>
      </c>
      <c r="N25" s="149" t="s">
        <v>99</v>
      </c>
      <c r="O25" s="149"/>
      <c r="P25" s="149"/>
      <c r="Q25" s="56"/>
      <c r="S25" s="57"/>
      <c r="T25" s="58"/>
    </row>
    <row r="26" spans="2:20" ht="73.5" customHeight="1" x14ac:dyDescent="0.25">
      <c r="B26" s="47" t="s">
        <v>108</v>
      </c>
      <c r="C26" s="48" t="s">
        <v>88</v>
      </c>
      <c r="D26" s="49">
        <v>374680</v>
      </c>
      <c r="E26" s="62">
        <v>371896</v>
      </c>
      <c r="F26" s="136" t="s">
        <v>110</v>
      </c>
      <c r="G26" s="85">
        <v>320600</v>
      </c>
      <c r="H26" s="85">
        <v>51296</v>
      </c>
      <c r="I26" s="72">
        <v>1603</v>
      </c>
      <c r="J26" s="49">
        <f>G26+H26-I26</f>
        <v>370293</v>
      </c>
      <c r="K26" s="117"/>
      <c r="L26" s="148">
        <v>111568.8</v>
      </c>
      <c r="M26" s="148">
        <v>51744.84</v>
      </c>
      <c r="N26" s="148">
        <v>51744.84</v>
      </c>
      <c r="O26" s="148"/>
      <c r="P26" s="148"/>
      <c r="Q26" s="159">
        <f>SUM(L26:P26)</f>
        <v>215058.48</v>
      </c>
      <c r="S26" s="51">
        <f>J26-Q26</f>
        <v>155234.51999999999</v>
      </c>
      <c r="T26" s="52">
        <f>Q26/E26</f>
        <v>0.57827586206896553</v>
      </c>
    </row>
    <row r="27" spans="2:20" s="59" customFormat="1" ht="20.100000000000001" customHeight="1" x14ac:dyDescent="0.25">
      <c r="B27" s="53"/>
      <c r="C27" s="54"/>
      <c r="D27" s="55"/>
      <c r="E27" s="71"/>
      <c r="F27" s="138"/>
      <c r="G27" s="129"/>
      <c r="H27" s="129"/>
      <c r="I27" s="80"/>
      <c r="J27" s="67"/>
      <c r="K27" s="121"/>
      <c r="L27" s="149" t="s">
        <v>109</v>
      </c>
      <c r="M27" s="149" t="s">
        <v>110</v>
      </c>
      <c r="N27" s="149" t="s">
        <v>99</v>
      </c>
      <c r="O27" s="149"/>
      <c r="P27" s="149"/>
      <c r="Q27" s="56"/>
      <c r="S27" s="57"/>
      <c r="T27" s="58"/>
    </row>
    <row r="28" spans="2:20" ht="72" customHeight="1" x14ac:dyDescent="0.25">
      <c r="B28" s="47" t="s">
        <v>111</v>
      </c>
      <c r="C28" s="48" t="s">
        <v>88</v>
      </c>
      <c r="D28" s="49">
        <v>234175</v>
      </c>
      <c r="E28" s="62">
        <v>232435</v>
      </c>
      <c r="F28" s="136" t="s">
        <v>113</v>
      </c>
      <c r="G28" s="85">
        <v>200375</v>
      </c>
      <c r="H28" s="85">
        <v>32060</v>
      </c>
      <c r="I28" s="72">
        <v>1001.88</v>
      </c>
      <c r="J28" s="49">
        <f>G28+H28-I28</f>
        <v>231433.12</v>
      </c>
      <c r="K28" s="117"/>
      <c r="L28" s="148">
        <v>69730.5</v>
      </c>
      <c r="M28" s="148">
        <v>32340.52</v>
      </c>
      <c r="N28" s="148">
        <v>32340.52</v>
      </c>
      <c r="O28" s="148"/>
      <c r="P28" s="148"/>
      <c r="Q28" s="159">
        <f>SUM(L28:P28)</f>
        <v>134411.54</v>
      </c>
      <c r="S28" s="51">
        <f>J28-Q28</f>
        <v>97021.579999999987</v>
      </c>
      <c r="T28" s="52">
        <f>Q28/E28</f>
        <v>0.57827581904618497</v>
      </c>
    </row>
    <row r="29" spans="2:20" s="59" customFormat="1" ht="20.100000000000001" customHeight="1" x14ac:dyDescent="0.25">
      <c r="B29" s="53"/>
      <c r="C29" s="54"/>
      <c r="D29" s="55"/>
      <c r="E29" s="71"/>
      <c r="F29" s="138"/>
      <c r="G29" s="129"/>
      <c r="H29" s="129"/>
      <c r="I29" s="80"/>
      <c r="J29" s="67"/>
      <c r="K29" s="121"/>
      <c r="L29" s="149" t="s">
        <v>112</v>
      </c>
      <c r="M29" s="149" t="s">
        <v>113</v>
      </c>
      <c r="N29" s="149" t="s">
        <v>99</v>
      </c>
      <c r="O29" s="149"/>
      <c r="P29" s="149"/>
      <c r="Q29" s="56"/>
      <c r="S29" s="57"/>
      <c r="T29" s="58"/>
    </row>
    <row r="30" spans="2:20" ht="80.25" customHeight="1" x14ac:dyDescent="0.25">
      <c r="B30" s="47" t="s">
        <v>114</v>
      </c>
      <c r="C30" s="48" t="s">
        <v>88</v>
      </c>
      <c r="D30" s="49">
        <v>599488</v>
      </c>
      <c r="E30" s="62">
        <v>595033.59999999998</v>
      </c>
      <c r="F30" s="136" t="s">
        <v>116</v>
      </c>
      <c r="G30" s="85">
        <v>512960</v>
      </c>
      <c r="H30" s="85">
        <v>82073.600000000006</v>
      </c>
      <c r="I30" s="72">
        <v>2564.8000000000002</v>
      </c>
      <c r="J30" s="49">
        <f>G30+H30-I30</f>
        <v>592468.79999999993</v>
      </c>
      <c r="K30" s="117"/>
      <c r="L30" s="148">
        <v>178510.07999999999</v>
      </c>
      <c r="M30" s="148">
        <v>82791.740000000005</v>
      </c>
      <c r="N30" s="148">
        <v>82791.740000000005</v>
      </c>
      <c r="O30" s="148"/>
      <c r="P30" s="148"/>
      <c r="Q30" s="159">
        <f>SUM(L30:P30)</f>
        <v>344093.56</v>
      </c>
      <c r="S30" s="51">
        <f>J30-Q30</f>
        <v>248375.23999999993</v>
      </c>
      <c r="T30" s="52">
        <f>Q30/E30</f>
        <v>0.57827584862434656</v>
      </c>
    </row>
    <row r="31" spans="2:20" s="59" customFormat="1" ht="20.100000000000001" customHeight="1" x14ac:dyDescent="0.25">
      <c r="B31" s="53"/>
      <c r="C31" s="54"/>
      <c r="D31" s="55"/>
      <c r="E31" s="71"/>
      <c r="F31" s="138"/>
      <c r="G31" s="129"/>
      <c r="H31" s="129"/>
      <c r="I31" s="80"/>
      <c r="J31" s="67"/>
      <c r="K31" s="121"/>
      <c r="L31" s="149" t="s">
        <v>115</v>
      </c>
      <c r="M31" s="149" t="s">
        <v>116</v>
      </c>
      <c r="N31" s="149" t="s">
        <v>99</v>
      </c>
      <c r="O31" s="149"/>
      <c r="P31" s="149"/>
      <c r="Q31" s="56"/>
      <c r="S31" s="57"/>
      <c r="T31" s="58"/>
    </row>
    <row r="32" spans="2:20" s="74" customFormat="1" ht="89.25" customHeight="1" x14ac:dyDescent="0.25">
      <c r="B32" s="47" t="s">
        <v>117</v>
      </c>
      <c r="C32" s="48" t="s">
        <v>118</v>
      </c>
      <c r="D32" s="49">
        <v>262276</v>
      </c>
      <c r="E32" s="62">
        <v>261951.2</v>
      </c>
      <c r="F32" s="136">
        <v>151</v>
      </c>
      <c r="G32" s="85">
        <v>225820</v>
      </c>
      <c r="H32" s="85">
        <v>36131.199999999997</v>
      </c>
      <c r="I32" s="144">
        <v>1129.0999999999999</v>
      </c>
      <c r="J32" s="49">
        <f>G32+H32-I32</f>
        <v>260822.1</v>
      </c>
      <c r="K32" s="117"/>
      <c r="L32" s="153">
        <v>0</v>
      </c>
      <c r="M32" s="153">
        <v>52164.42</v>
      </c>
      <c r="N32" s="153">
        <v>52164.42</v>
      </c>
      <c r="O32" s="153"/>
      <c r="P32" s="153"/>
      <c r="Q32" s="159">
        <f>SUM(L32:P32)</f>
        <v>104328.84</v>
      </c>
      <c r="S32" s="51">
        <f>J32-Q32</f>
        <v>156493.26</v>
      </c>
      <c r="T32" s="73">
        <f>Q32/E32</f>
        <v>0.39827586206896548</v>
      </c>
    </row>
    <row r="33" spans="2:20" s="74" customFormat="1" ht="23.25" customHeight="1" x14ac:dyDescent="0.25">
      <c r="B33" s="75" t="s">
        <v>119</v>
      </c>
      <c r="C33" s="76"/>
      <c r="D33" s="77"/>
      <c r="E33" s="78"/>
      <c r="F33" s="139"/>
      <c r="G33" s="130"/>
      <c r="H33" s="130"/>
      <c r="I33" s="142"/>
      <c r="J33" s="77"/>
      <c r="K33" s="117"/>
      <c r="L33" s="154"/>
      <c r="M33" s="154"/>
      <c r="N33" s="154"/>
      <c r="O33" s="154"/>
      <c r="P33" s="154"/>
      <c r="Q33" s="162"/>
      <c r="S33" s="57"/>
      <c r="T33" s="79"/>
    </row>
    <row r="34" spans="2:20" s="82" customFormat="1" ht="16.5" customHeight="1" x14ac:dyDescent="0.25">
      <c r="B34" s="53"/>
      <c r="C34" s="54"/>
      <c r="D34" s="55"/>
      <c r="E34" s="71"/>
      <c r="F34" s="138"/>
      <c r="G34" s="129"/>
      <c r="H34" s="129"/>
      <c r="I34" s="143"/>
      <c r="J34" s="67"/>
      <c r="K34" s="121"/>
      <c r="L34" s="155"/>
      <c r="M34" s="155" t="s">
        <v>120</v>
      </c>
      <c r="N34" s="155" t="s">
        <v>99</v>
      </c>
      <c r="O34" s="155"/>
      <c r="P34" s="155"/>
      <c r="Q34" s="56"/>
      <c r="S34" s="55"/>
      <c r="T34" s="81"/>
    </row>
    <row r="35" spans="2:20" s="74" customFormat="1" ht="73.5" customHeight="1" x14ac:dyDescent="0.25">
      <c r="B35" s="47" t="s">
        <v>121</v>
      </c>
      <c r="C35" s="48" t="s">
        <v>118</v>
      </c>
      <c r="D35" s="49">
        <v>121771</v>
      </c>
      <c r="E35" s="62">
        <v>121620.2</v>
      </c>
      <c r="F35" s="136">
        <v>152</v>
      </c>
      <c r="G35" s="85">
        <v>104845</v>
      </c>
      <c r="H35" s="85">
        <v>16775.2</v>
      </c>
      <c r="I35" s="72">
        <v>524.23</v>
      </c>
      <c r="J35" s="77">
        <f>G35+H35-I35</f>
        <v>121095.97</v>
      </c>
      <c r="K35" s="117"/>
      <c r="L35" s="153">
        <v>0</v>
      </c>
      <c r="M35" s="153">
        <v>24219.19</v>
      </c>
      <c r="N35" s="153">
        <v>24219.19</v>
      </c>
      <c r="O35" s="153"/>
      <c r="P35" s="153"/>
      <c r="Q35" s="159">
        <f>SUM(L35:P35)</f>
        <v>48438.38</v>
      </c>
      <c r="S35" s="51">
        <f>J35-Q35</f>
        <v>72657.59</v>
      </c>
      <c r="T35" s="73">
        <f>Q35/E35</f>
        <v>0.39827577984578216</v>
      </c>
    </row>
    <row r="36" spans="2:20" s="82" customFormat="1" ht="20.100000000000001" customHeight="1" x14ac:dyDescent="0.25">
      <c r="B36" s="53"/>
      <c r="C36" s="54"/>
      <c r="D36" s="55"/>
      <c r="E36" s="71"/>
      <c r="F36" s="138"/>
      <c r="G36" s="129"/>
      <c r="H36" s="129"/>
      <c r="I36" s="80"/>
      <c r="J36" s="67"/>
      <c r="K36" s="121"/>
      <c r="L36" s="155"/>
      <c r="M36" s="155" t="s">
        <v>122</v>
      </c>
      <c r="N36" s="155" t="s">
        <v>99</v>
      </c>
      <c r="O36" s="155"/>
      <c r="P36" s="155"/>
      <c r="Q36" s="56"/>
      <c r="S36" s="57"/>
      <c r="T36" s="81"/>
    </row>
    <row r="37" spans="2:20" ht="65.099999999999994" customHeight="1" x14ac:dyDescent="0.25">
      <c r="B37" s="47" t="s">
        <v>123</v>
      </c>
      <c r="C37" s="48" t="s">
        <v>88</v>
      </c>
      <c r="D37" s="49">
        <v>140505</v>
      </c>
      <c r="E37" s="62">
        <v>139461</v>
      </c>
      <c r="F37" s="136" t="s">
        <v>125</v>
      </c>
      <c r="G37" s="85">
        <v>120225</v>
      </c>
      <c r="H37" s="85">
        <v>19236</v>
      </c>
      <c r="I37" s="72">
        <v>601.13</v>
      </c>
      <c r="J37" s="49">
        <f>G37+H37-I37</f>
        <v>138859.87</v>
      </c>
      <c r="K37" s="117"/>
      <c r="L37" s="148">
        <v>41838.300000000003</v>
      </c>
      <c r="M37" s="148">
        <v>19404.310000000001</v>
      </c>
      <c r="N37" s="148">
        <v>19404.310000000001</v>
      </c>
      <c r="O37" s="148"/>
      <c r="P37" s="148"/>
      <c r="Q37" s="159">
        <f>SUM(L37:P37)</f>
        <v>80646.92</v>
      </c>
      <c r="S37" s="51">
        <f>J37-Q37</f>
        <v>58212.95</v>
      </c>
      <c r="T37" s="52">
        <f>Q37/E37</f>
        <v>0.57827579036433119</v>
      </c>
    </row>
    <row r="38" spans="2:20" s="59" customFormat="1" ht="20.100000000000001" customHeight="1" x14ac:dyDescent="0.25">
      <c r="B38" s="53"/>
      <c r="C38" s="54"/>
      <c r="D38" s="55"/>
      <c r="E38" s="71"/>
      <c r="F38" s="138"/>
      <c r="G38" s="129"/>
      <c r="H38" s="129"/>
      <c r="I38" s="80"/>
      <c r="J38" s="67"/>
      <c r="K38" s="121"/>
      <c r="L38" s="149" t="s">
        <v>124</v>
      </c>
      <c r="M38" s="149" t="s">
        <v>125</v>
      </c>
      <c r="N38" s="149" t="s">
        <v>99</v>
      </c>
      <c r="O38" s="149"/>
      <c r="P38" s="149"/>
      <c r="Q38" s="56"/>
      <c r="S38" s="57"/>
      <c r="T38" s="58"/>
    </row>
    <row r="39" spans="2:20" ht="84" customHeight="1" x14ac:dyDescent="0.25">
      <c r="B39" s="47" t="s">
        <v>126</v>
      </c>
      <c r="C39" s="48" t="s">
        <v>88</v>
      </c>
      <c r="D39" s="49">
        <v>140505</v>
      </c>
      <c r="E39" s="62">
        <v>139461</v>
      </c>
      <c r="F39" s="136" t="s">
        <v>128</v>
      </c>
      <c r="G39" s="85">
        <v>120225</v>
      </c>
      <c r="H39" s="85">
        <v>19236</v>
      </c>
      <c r="I39" s="72">
        <v>601.13</v>
      </c>
      <c r="J39" s="49">
        <f>G39+H39-I39</f>
        <v>138859.87</v>
      </c>
      <c r="K39" s="117"/>
      <c r="L39" s="148">
        <v>41838.300000000003</v>
      </c>
      <c r="M39" s="148">
        <v>19404.310000000001</v>
      </c>
      <c r="N39" s="148">
        <v>19404.310000000001</v>
      </c>
      <c r="O39" s="148"/>
      <c r="P39" s="148"/>
      <c r="Q39" s="159">
        <f>SUM(L39:P39)</f>
        <v>80646.92</v>
      </c>
      <c r="S39" s="51">
        <f>J39-Q39</f>
        <v>58212.95</v>
      </c>
      <c r="T39" s="52">
        <f>Q39/E39</f>
        <v>0.57827579036433119</v>
      </c>
    </row>
    <row r="40" spans="2:20" s="59" customFormat="1" ht="20.100000000000001" customHeight="1" x14ac:dyDescent="0.25">
      <c r="B40" s="53"/>
      <c r="C40" s="54"/>
      <c r="D40" s="55"/>
      <c r="E40" s="71"/>
      <c r="F40" s="138"/>
      <c r="G40" s="129"/>
      <c r="H40" s="129"/>
      <c r="I40" s="80"/>
      <c r="J40" s="67"/>
      <c r="K40" s="121"/>
      <c r="L40" s="149" t="s">
        <v>127</v>
      </c>
      <c r="M40" s="149" t="s">
        <v>128</v>
      </c>
      <c r="N40" s="149" t="s">
        <v>99</v>
      </c>
      <c r="O40" s="149"/>
      <c r="P40" s="149"/>
      <c r="Q40" s="56"/>
      <c r="S40" s="57"/>
      <c r="T40" s="58"/>
    </row>
    <row r="41" spans="2:20" ht="65.099999999999994" customHeight="1" x14ac:dyDescent="0.25">
      <c r="B41" s="47" t="s">
        <v>129</v>
      </c>
      <c r="C41" s="48" t="s">
        <v>88</v>
      </c>
      <c r="D41" s="49">
        <v>37468</v>
      </c>
      <c r="E41" s="62">
        <v>37189.599999999999</v>
      </c>
      <c r="F41" s="136" t="s">
        <v>131</v>
      </c>
      <c r="G41" s="85">
        <v>32060</v>
      </c>
      <c r="H41" s="85">
        <v>5129.6000000000004</v>
      </c>
      <c r="I41" s="72">
        <v>160.30000000000001</v>
      </c>
      <c r="J41" s="49">
        <f>G41+H41-I41</f>
        <v>37029.299999999996</v>
      </c>
      <c r="K41" s="117"/>
      <c r="L41" s="148">
        <v>11156.88</v>
      </c>
      <c r="M41" s="148">
        <v>5174.4799999999996</v>
      </c>
      <c r="N41" s="148">
        <v>5174.4799999999996</v>
      </c>
      <c r="O41" s="148"/>
      <c r="P41" s="148"/>
      <c r="Q41" s="159">
        <f>SUM(L41:P41)</f>
        <v>21505.839999999997</v>
      </c>
      <c r="S41" s="51">
        <f>J41-Q41</f>
        <v>15523.46</v>
      </c>
      <c r="T41" s="52">
        <f>Q41/E41</f>
        <v>0.57827564695506262</v>
      </c>
    </row>
    <row r="42" spans="2:20" s="59" customFormat="1" ht="20.100000000000001" customHeight="1" x14ac:dyDescent="0.25">
      <c r="B42" s="53"/>
      <c r="C42" s="54"/>
      <c r="D42" s="55"/>
      <c r="E42" s="71"/>
      <c r="F42" s="138"/>
      <c r="G42" s="129"/>
      <c r="H42" s="129"/>
      <c r="I42" s="80"/>
      <c r="J42" s="67"/>
      <c r="K42" s="121"/>
      <c r="L42" s="149" t="s">
        <v>130</v>
      </c>
      <c r="M42" s="149" t="s">
        <v>131</v>
      </c>
      <c r="N42" s="149" t="s">
        <v>99</v>
      </c>
      <c r="O42" s="149"/>
      <c r="P42" s="149"/>
      <c r="Q42" s="56"/>
      <c r="S42" s="57"/>
      <c r="T42" s="58"/>
    </row>
    <row r="43" spans="2:20" s="74" customFormat="1" ht="65.099999999999994" customHeight="1" x14ac:dyDescent="0.25">
      <c r="B43" s="47" t="s">
        <v>132</v>
      </c>
      <c r="C43" s="48" t="s">
        <v>118</v>
      </c>
      <c r="D43" s="49">
        <v>93670</v>
      </c>
      <c r="E43" s="62">
        <v>93554</v>
      </c>
      <c r="F43" s="136">
        <v>153</v>
      </c>
      <c r="G43" s="85">
        <v>80650</v>
      </c>
      <c r="H43" s="85">
        <v>12904</v>
      </c>
      <c r="I43" s="72">
        <v>403.25</v>
      </c>
      <c r="J43" s="49">
        <f>G43+H43-I43</f>
        <v>93150.75</v>
      </c>
      <c r="K43" s="117"/>
      <c r="L43" s="153">
        <v>0</v>
      </c>
      <c r="M43" s="153">
        <v>18630.150000000001</v>
      </c>
      <c r="N43" s="153">
        <v>18630.150000000001</v>
      </c>
      <c r="O43" s="153"/>
      <c r="P43" s="153"/>
      <c r="Q43" s="159">
        <f>SUM(L43:P43)</f>
        <v>37260.300000000003</v>
      </c>
      <c r="S43" s="51">
        <f>J43-Q43</f>
        <v>55890.45</v>
      </c>
      <c r="T43" s="73">
        <f>Q43/E43</f>
        <v>0.39827586206896554</v>
      </c>
    </row>
    <row r="44" spans="2:20" s="82" customFormat="1" ht="20.100000000000001" customHeight="1" x14ac:dyDescent="0.25">
      <c r="B44" s="53"/>
      <c r="C44" s="54"/>
      <c r="D44" s="55"/>
      <c r="E44" s="71"/>
      <c r="F44" s="138"/>
      <c r="G44" s="129"/>
      <c r="H44" s="129"/>
      <c r="I44" s="80"/>
      <c r="J44" s="67"/>
      <c r="K44" s="121"/>
      <c r="L44" s="155"/>
      <c r="M44" s="155" t="s">
        <v>133</v>
      </c>
      <c r="N44" s="155" t="s">
        <v>99</v>
      </c>
      <c r="O44" s="155"/>
      <c r="P44" s="155"/>
      <c r="Q44" s="56"/>
      <c r="S44" s="57"/>
      <c r="T44" s="81"/>
    </row>
    <row r="45" spans="2:20" s="74" customFormat="1" ht="75" customHeight="1" x14ac:dyDescent="0.25">
      <c r="B45" s="47" t="s">
        <v>134</v>
      </c>
      <c r="C45" s="48" t="s">
        <v>118</v>
      </c>
      <c r="D45" s="49">
        <v>140505</v>
      </c>
      <c r="E45" s="62">
        <v>140331</v>
      </c>
      <c r="F45" s="136">
        <v>155</v>
      </c>
      <c r="G45" s="85">
        <v>120975</v>
      </c>
      <c r="H45" s="85">
        <v>19356</v>
      </c>
      <c r="I45" s="72">
        <v>604.88</v>
      </c>
      <c r="J45" s="49">
        <f>G45+H45-I45</f>
        <v>139726.12</v>
      </c>
      <c r="K45" s="117"/>
      <c r="L45" s="153">
        <v>0</v>
      </c>
      <c r="M45" s="153">
        <v>27945.22</v>
      </c>
      <c r="N45" s="153">
        <v>27945.22</v>
      </c>
      <c r="O45" s="153"/>
      <c r="P45" s="153"/>
      <c r="Q45" s="159">
        <f>SUM(L45:P45)</f>
        <v>55890.44</v>
      </c>
      <c r="S45" s="51">
        <f>J45-Q45</f>
        <v>83835.679999999993</v>
      </c>
      <c r="T45" s="73">
        <f>Q45/E45</f>
        <v>0.39827579080887332</v>
      </c>
    </row>
    <row r="46" spans="2:20" s="82" customFormat="1" ht="20.100000000000001" customHeight="1" x14ac:dyDescent="0.25">
      <c r="B46" s="53"/>
      <c r="C46" s="54"/>
      <c r="D46" s="55"/>
      <c r="E46" s="71"/>
      <c r="F46" s="138"/>
      <c r="G46" s="129"/>
      <c r="H46" s="129"/>
      <c r="I46" s="80"/>
      <c r="J46" s="67"/>
      <c r="K46" s="121"/>
      <c r="L46" s="155"/>
      <c r="M46" s="155" t="s">
        <v>135</v>
      </c>
      <c r="N46" s="155" t="s">
        <v>99</v>
      </c>
      <c r="O46" s="155"/>
      <c r="P46" s="155"/>
      <c r="Q46" s="56"/>
      <c r="S46" s="57"/>
      <c r="T46" s="81"/>
    </row>
    <row r="47" spans="2:20" ht="79.5" customHeight="1" x14ac:dyDescent="0.25">
      <c r="B47" s="47" t="s">
        <v>136</v>
      </c>
      <c r="C47" s="48" t="s">
        <v>88</v>
      </c>
      <c r="D47" s="49">
        <v>46835</v>
      </c>
      <c r="E47" s="62">
        <v>46487</v>
      </c>
      <c r="F47" s="136" t="s">
        <v>138</v>
      </c>
      <c r="G47" s="85">
        <v>40075</v>
      </c>
      <c r="H47" s="85">
        <v>6412</v>
      </c>
      <c r="I47" s="72">
        <v>200.38</v>
      </c>
      <c r="J47" s="49">
        <f>G47+H47-I47</f>
        <v>46286.62</v>
      </c>
      <c r="K47" s="117"/>
      <c r="L47" s="148">
        <v>13946.1</v>
      </c>
      <c r="M47" s="148">
        <v>6468.1</v>
      </c>
      <c r="N47" s="148">
        <v>6468.1</v>
      </c>
      <c r="O47" s="148"/>
      <c r="P47" s="148"/>
      <c r="Q47" s="159">
        <f>SUM(L47:P47)</f>
        <v>26882.300000000003</v>
      </c>
      <c r="S47" s="51">
        <f>J47-Q47</f>
        <v>19404.32</v>
      </c>
      <c r="T47" s="52">
        <f>Q47/E47</f>
        <v>0.57827564695506273</v>
      </c>
    </row>
    <row r="48" spans="2:20" s="59" customFormat="1" ht="20.100000000000001" customHeight="1" x14ac:dyDescent="0.25">
      <c r="B48" s="53"/>
      <c r="C48" s="54"/>
      <c r="D48" s="55"/>
      <c r="E48" s="71"/>
      <c r="F48" s="138"/>
      <c r="G48" s="129"/>
      <c r="H48" s="129"/>
      <c r="I48" s="80"/>
      <c r="J48" s="67"/>
      <c r="K48" s="121"/>
      <c r="L48" s="149" t="s">
        <v>137</v>
      </c>
      <c r="M48" s="149" t="s">
        <v>138</v>
      </c>
      <c r="N48" s="149" t="s">
        <v>99</v>
      </c>
      <c r="O48" s="149"/>
      <c r="P48" s="149"/>
      <c r="Q48" s="56"/>
      <c r="S48" s="57"/>
      <c r="T48" s="58"/>
    </row>
    <row r="49" spans="2:20" ht="78.75" customHeight="1" x14ac:dyDescent="0.25">
      <c r="B49" s="47" t="s">
        <v>139</v>
      </c>
      <c r="C49" s="48" t="s">
        <v>88</v>
      </c>
      <c r="D49" s="49">
        <v>374680</v>
      </c>
      <c r="E49" s="62">
        <v>371896</v>
      </c>
      <c r="F49" s="136" t="s">
        <v>141</v>
      </c>
      <c r="G49" s="85">
        <v>320600</v>
      </c>
      <c r="H49" s="85">
        <v>51296</v>
      </c>
      <c r="I49" s="72">
        <v>1603</v>
      </c>
      <c r="J49" s="49">
        <f>G49+H49-I49</f>
        <v>370293</v>
      </c>
      <c r="K49" s="117"/>
      <c r="L49" s="148">
        <v>111568.8</v>
      </c>
      <c r="M49" s="148">
        <v>51744.84</v>
      </c>
      <c r="N49" s="148">
        <v>51744.84</v>
      </c>
      <c r="O49" s="148"/>
      <c r="P49" s="148"/>
      <c r="Q49" s="159">
        <f>SUM(L49:P49)</f>
        <v>215058.48</v>
      </c>
      <c r="S49" s="51">
        <f>J49-Q49</f>
        <v>155234.51999999999</v>
      </c>
      <c r="T49" s="52"/>
    </row>
    <row r="50" spans="2:20" s="59" customFormat="1" ht="20.100000000000001" customHeight="1" x14ac:dyDescent="0.25">
      <c r="B50" s="53"/>
      <c r="C50" s="54"/>
      <c r="D50" s="55"/>
      <c r="E50" s="71"/>
      <c r="F50" s="138"/>
      <c r="G50" s="129"/>
      <c r="H50" s="129"/>
      <c r="I50" s="80"/>
      <c r="J50" s="67"/>
      <c r="K50" s="121"/>
      <c r="L50" s="149" t="s">
        <v>140</v>
      </c>
      <c r="M50" s="149" t="s">
        <v>141</v>
      </c>
      <c r="N50" s="149" t="s">
        <v>99</v>
      </c>
      <c r="O50" s="149"/>
      <c r="P50" s="149"/>
      <c r="Q50" s="56"/>
      <c r="S50" s="57"/>
      <c r="T50" s="58"/>
    </row>
    <row r="51" spans="2:20" ht="70.5" customHeight="1" x14ac:dyDescent="0.25">
      <c r="B51" s="47" t="s">
        <v>142</v>
      </c>
      <c r="C51" s="48" t="s">
        <v>88</v>
      </c>
      <c r="D51" s="49">
        <v>140505</v>
      </c>
      <c r="E51" s="62">
        <v>139461</v>
      </c>
      <c r="F51" s="136" t="s">
        <v>144</v>
      </c>
      <c r="G51" s="85">
        <v>120225</v>
      </c>
      <c r="H51" s="85">
        <v>19236</v>
      </c>
      <c r="I51" s="72">
        <v>601.13</v>
      </c>
      <c r="J51" s="49">
        <f>G51+H51-I51</f>
        <v>138859.87</v>
      </c>
      <c r="K51" s="117"/>
      <c r="L51" s="148">
        <v>41838.300000000003</v>
      </c>
      <c r="M51" s="148">
        <v>19404.310000000001</v>
      </c>
      <c r="N51" s="148">
        <v>19404.310000000001</v>
      </c>
      <c r="O51" s="148"/>
      <c r="P51" s="148"/>
      <c r="Q51" s="159">
        <f>SUM(L51:P51)</f>
        <v>80646.92</v>
      </c>
      <c r="S51" s="51">
        <f>J51-Q51</f>
        <v>58212.95</v>
      </c>
      <c r="T51" s="52">
        <f>Q51/E51</f>
        <v>0.57827579036433119</v>
      </c>
    </row>
    <row r="52" spans="2:20" s="59" customFormat="1" ht="20.100000000000001" customHeight="1" x14ac:dyDescent="0.25">
      <c r="B52" s="53"/>
      <c r="C52" s="54"/>
      <c r="D52" s="55"/>
      <c r="E52" s="71"/>
      <c r="F52" s="138"/>
      <c r="G52" s="129"/>
      <c r="H52" s="129"/>
      <c r="I52" s="80"/>
      <c r="J52" s="67"/>
      <c r="K52" s="121"/>
      <c r="L52" s="149" t="s">
        <v>143</v>
      </c>
      <c r="M52" s="149" t="s">
        <v>144</v>
      </c>
      <c r="N52" s="149" t="s">
        <v>99</v>
      </c>
      <c r="O52" s="149"/>
      <c r="P52" s="149"/>
      <c r="Q52" s="56"/>
      <c r="S52" s="57"/>
      <c r="T52" s="58"/>
    </row>
    <row r="53" spans="2:20" ht="65.099999999999994" customHeight="1" x14ac:dyDescent="0.25">
      <c r="B53" s="47" t="s">
        <v>145</v>
      </c>
      <c r="C53" s="48" t="s">
        <v>88</v>
      </c>
      <c r="D53" s="49">
        <v>187340</v>
      </c>
      <c r="E53" s="62">
        <v>185948</v>
      </c>
      <c r="F53" s="136" t="s">
        <v>147</v>
      </c>
      <c r="G53" s="85">
        <v>160300</v>
      </c>
      <c r="H53" s="85">
        <v>25648</v>
      </c>
      <c r="I53" s="72">
        <v>801.5</v>
      </c>
      <c r="J53" s="49">
        <f>G53+H53-I53</f>
        <v>185146.5</v>
      </c>
      <c r="K53" s="117"/>
      <c r="L53" s="148">
        <v>55784.4</v>
      </c>
      <c r="M53" s="148">
        <v>25872.42</v>
      </c>
      <c r="N53" s="148">
        <v>25872.42</v>
      </c>
      <c r="O53" s="148"/>
      <c r="P53" s="148"/>
      <c r="Q53" s="159">
        <f>SUM(L53:P53)</f>
        <v>107529.24</v>
      </c>
      <c r="S53" s="51">
        <f>J53-Q53</f>
        <v>77617.259999999995</v>
      </c>
      <c r="T53" s="52"/>
    </row>
    <row r="54" spans="2:20" s="59" customFormat="1" ht="20.100000000000001" customHeight="1" x14ac:dyDescent="0.25">
      <c r="B54" s="53"/>
      <c r="C54" s="54"/>
      <c r="D54" s="55"/>
      <c r="E54" s="71"/>
      <c r="F54" s="138"/>
      <c r="G54" s="129"/>
      <c r="H54" s="129"/>
      <c r="I54" s="80"/>
      <c r="J54" s="67"/>
      <c r="K54" s="121"/>
      <c r="L54" s="149" t="s">
        <v>146</v>
      </c>
      <c r="M54" s="149" t="s">
        <v>147</v>
      </c>
      <c r="N54" s="149" t="s">
        <v>99</v>
      </c>
      <c r="O54" s="149"/>
      <c r="P54" s="149"/>
      <c r="Q54" s="56"/>
      <c r="S54" s="57"/>
      <c r="T54" s="58"/>
    </row>
    <row r="55" spans="2:20" ht="65.099999999999994" customHeight="1" x14ac:dyDescent="0.25">
      <c r="B55" s="47" t="s">
        <v>148</v>
      </c>
      <c r="C55" s="48" t="s">
        <v>88</v>
      </c>
      <c r="D55" s="49">
        <v>140505</v>
      </c>
      <c r="E55" s="62">
        <v>139461</v>
      </c>
      <c r="F55" s="136" t="s">
        <v>150</v>
      </c>
      <c r="G55" s="85">
        <v>120225</v>
      </c>
      <c r="H55" s="85">
        <v>19236</v>
      </c>
      <c r="I55" s="72">
        <v>601.13</v>
      </c>
      <c r="J55" s="49">
        <f>G55+H55-I55</f>
        <v>138859.87</v>
      </c>
      <c r="K55" s="117"/>
      <c r="L55" s="148">
        <v>41838.300000000003</v>
      </c>
      <c r="M55" s="148">
        <v>19404.310000000001</v>
      </c>
      <c r="N55" s="148">
        <v>19404.310000000001</v>
      </c>
      <c r="O55" s="148"/>
      <c r="P55" s="148"/>
      <c r="Q55" s="159">
        <f>SUM(L55:P55)</f>
        <v>80646.92</v>
      </c>
      <c r="S55" s="51">
        <f>J55-Q55</f>
        <v>58212.95</v>
      </c>
      <c r="T55" s="52"/>
    </row>
    <row r="56" spans="2:20" s="59" customFormat="1" ht="20.100000000000001" customHeight="1" x14ac:dyDescent="0.25">
      <c r="B56" s="53"/>
      <c r="C56" s="54"/>
      <c r="D56" s="55"/>
      <c r="E56" s="71"/>
      <c r="F56" s="138"/>
      <c r="G56" s="129"/>
      <c r="H56" s="129"/>
      <c r="I56" s="80"/>
      <c r="J56" s="67"/>
      <c r="K56" s="121"/>
      <c r="L56" s="149" t="s">
        <v>149</v>
      </c>
      <c r="M56" s="149" t="s">
        <v>150</v>
      </c>
      <c r="N56" s="149" t="s">
        <v>99</v>
      </c>
      <c r="O56" s="149"/>
      <c r="P56" s="149"/>
      <c r="Q56" s="56"/>
      <c r="S56" s="57"/>
      <c r="T56" s="58"/>
    </row>
    <row r="57" spans="2:20" ht="89.25" customHeight="1" x14ac:dyDescent="0.25">
      <c r="B57" s="47" t="s">
        <v>151</v>
      </c>
      <c r="C57" s="48" t="s">
        <v>88</v>
      </c>
      <c r="D57" s="49">
        <v>224808</v>
      </c>
      <c r="E57" s="62">
        <v>223137.6</v>
      </c>
      <c r="F57" s="136" t="s">
        <v>153</v>
      </c>
      <c r="G57" s="85">
        <v>192360</v>
      </c>
      <c r="H57" s="85">
        <v>30777.599999999999</v>
      </c>
      <c r="I57" s="72">
        <v>961.8</v>
      </c>
      <c r="J57" s="49">
        <f>G57+H57-I57</f>
        <v>222175.80000000002</v>
      </c>
      <c r="K57" s="117"/>
      <c r="L57" s="148">
        <v>66941.259999999995</v>
      </c>
      <c r="M57" s="148">
        <v>31046.9</v>
      </c>
      <c r="N57" s="148">
        <v>31046.9</v>
      </c>
      <c r="O57" s="148"/>
      <c r="P57" s="148"/>
      <c r="Q57" s="159">
        <f>SUM(L57:P57)</f>
        <v>129035.06</v>
      </c>
      <c r="S57" s="51">
        <f>J57-Q57</f>
        <v>93140.74000000002</v>
      </c>
      <c r="T57" s="52"/>
    </row>
    <row r="58" spans="2:20" s="59" customFormat="1" ht="20.100000000000001" customHeight="1" x14ac:dyDescent="0.25">
      <c r="B58" s="53"/>
      <c r="C58" s="54"/>
      <c r="D58" s="55"/>
      <c r="E58" s="71"/>
      <c r="F58" s="138"/>
      <c r="G58" s="129"/>
      <c r="H58" s="129"/>
      <c r="I58" s="80"/>
      <c r="J58" s="67"/>
      <c r="K58" s="121"/>
      <c r="L58" s="149" t="s">
        <v>152</v>
      </c>
      <c r="M58" s="149" t="s">
        <v>153</v>
      </c>
      <c r="N58" s="149" t="s">
        <v>99</v>
      </c>
      <c r="O58" s="149"/>
      <c r="P58" s="149"/>
      <c r="Q58" s="56"/>
      <c r="S58" s="57"/>
      <c r="T58" s="58"/>
    </row>
    <row r="59" spans="2:20" s="74" customFormat="1" ht="65.099999999999994" customHeight="1" x14ac:dyDescent="0.25">
      <c r="B59" s="47" t="s">
        <v>154</v>
      </c>
      <c r="C59" s="48" t="s">
        <v>118</v>
      </c>
      <c r="D59" s="49">
        <v>468350</v>
      </c>
      <c r="E59" s="62">
        <v>467770</v>
      </c>
      <c r="F59" s="136">
        <v>154</v>
      </c>
      <c r="G59" s="85">
        <v>403250</v>
      </c>
      <c r="H59" s="85">
        <v>64520</v>
      </c>
      <c r="I59" s="72">
        <v>2016.25</v>
      </c>
      <c r="J59" s="49">
        <f>G59+H59-I59</f>
        <v>465753.75</v>
      </c>
      <c r="K59" s="117"/>
      <c r="L59" s="153">
        <v>0</v>
      </c>
      <c r="M59" s="153">
        <v>93150.75</v>
      </c>
      <c r="N59" s="153">
        <v>93150.75</v>
      </c>
      <c r="O59" s="153"/>
      <c r="P59" s="153"/>
      <c r="Q59" s="159">
        <f>SUM(L59:P59)</f>
        <v>186301.5</v>
      </c>
      <c r="S59" s="51">
        <f>J59-Q59</f>
        <v>279452.25</v>
      </c>
      <c r="T59" s="73">
        <f>Q59/E59</f>
        <v>0.39827586206896554</v>
      </c>
    </row>
    <row r="60" spans="2:20" s="82" customFormat="1" ht="20.100000000000001" customHeight="1" x14ac:dyDescent="0.25">
      <c r="B60" s="53"/>
      <c r="C60" s="54"/>
      <c r="D60" s="55"/>
      <c r="E60" s="71"/>
      <c r="F60" s="138"/>
      <c r="G60" s="129"/>
      <c r="H60" s="129"/>
      <c r="I60" s="80"/>
      <c r="J60" s="67"/>
      <c r="K60" s="121"/>
      <c r="L60" s="155"/>
      <c r="M60" s="155" t="s">
        <v>155</v>
      </c>
      <c r="N60" s="155" t="s">
        <v>99</v>
      </c>
      <c r="O60" s="155"/>
      <c r="P60" s="155"/>
      <c r="Q60" s="56"/>
      <c r="S60" s="57"/>
      <c r="T60" s="81"/>
    </row>
    <row r="61" spans="2:20" s="74" customFormat="1" ht="65.099999999999994" customHeight="1" x14ac:dyDescent="0.25">
      <c r="B61" s="47" t="s">
        <v>156</v>
      </c>
      <c r="C61" s="48" t="s">
        <v>118</v>
      </c>
      <c r="D61" s="49">
        <v>177973</v>
      </c>
      <c r="E61" s="62">
        <v>177752.6</v>
      </c>
      <c r="F61" s="136">
        <v>156</v>
      </c>
      <c r="G61" s="85">
        <v>153235</v>
      </c>
      <c r="H61" s="85">
        <v>24517.599999999999</v>
      </c>
      <c r="I61" s="72">
        <v>766.18</v>
      </c>
      <c r="J61" s="49">
        <f>G61+H61-I61</f>
        <v>176986.42</v>
      </c>
      <c r="K61" s="117"/>
      <c r="L61" s="153">
        <v>0</v>
      </c>
      <c r="M61" s="153">
        <v>35397.279999999999</v>
      </c>
      <c r="N61" s="153">
        <v>35397.279999999999</v>
      </c>
      <c r="O61" s="153"/>
      <c r="P61" s="153"/>
      <c r="Q61" s="159">
        <f>SUM(L61:P61)</f>
        <v>70794.559999999998</v>
      </c>
      <c r="S61" s="51">
        <f>J61-Q61</f>
        <v>106191.86000000002</v>
      </c>
      <c r="T61" s="73">
        <f>Q61/E61</f>
        <v>0.39827580581099797</v>
      </c>
    </row>
    <row r="62" spans="2:20" s="82" customFormat="1" ht="20.100000000000001" customHeight="1" x14ac:dyDescent="0.25">
      <c r="B62" s="53"/>
      <c r="C62" s="54"/>
      <c r="D62" s="55"/>
      <c r="E62" s="71"/>
      <c r="F62" s="138"/>
      <c r="G62" s="129"/>
      <c r="H62" s="129"/>
      <c r="I62" s="80"/>
      <c r="J62" s="67"/>
      <c r="K62" s="121"/>
      <c r="L62" s="155"/>
      <c r="M62" s="155" t="s">
        <v>157</v>
      </c>
      <c r="N62" s="155" t="s">
        <v>99</v>
      </c>
      <c r="O62" s="155"/>
      <c r="P62" s="155"/>
      <c r="Q62" s="56"/>
      <c r="S62" s="57"/>
      <c r="T62" s="81"/>
    </row>
    <row r="63" spans="2:20" ht="71.25" customHeight="1" x14ac:dyDescent="0.25">
      <c r="B63" s="47" t="s">
        <v>158</v>
      </c>
      <c r="C63" s="48" t="s">
        <v>88</v>
      </c>
      <c r="D63" s="49">
        <v>187340</v>
      </c>
      <c r="E63" s="62">
        <v>185948</v>
      </c>
      <c r="F63" s="136" t="s">
        <v>160</v>
      </c>
      <c r="G63" s="85">
        <v>160300</v>
      </c>
      <c r="H63" s="85">
        <v>25648</v>
      </c>
      <c r="I63" s="72">
        <v>801.5</v>
      </c>
      <c r="J63" s="49">
        <f>G63+H63-I63</f>
        <v>185146.5</v>
      </c>
      <c r="K63" s="117"/>
      <c r="L63" s="148">
        <v>55784.4</v>
      </c>
      <c r="M63" s="148">
        <v>25872.42</v>
      </c>
      <c r="N63" s="148">
        <v>25872.42</v>
      </c>
      <c r="O63" s="148"/>
      <c r="P63" s="148"/>
      <c r="Q63" s="159">
        <f>SUM(L63:P63)</f>
        <v>107529.24</v>
      </c>
      <c r="S63" s="51">
        <f>J63-Q63</f>
        <v>77617.259999999995</v>
      </c>
      <c r="T63" s="52">
        <f>Q63/E63</f>
        <v>0.57827586206896553</v>
      </c>
    </row>
    <row r="64" spans="2:20" ht="20.100000000000001" customHeight="1" x14ac:dyDescent="0.25">
      <c r="B64" s="60"/>
      <c r="C64" s="61"/>
      <c r="D64" s="67"/>
      <c r="E64" s="68"/>
      <c r="F64" s="137"/>
      <c r="G64" s="86"/>
      <c r="H64" s="86"/>
      <c r="I64" s="80"/>
      <c r="J64" s="67"/>
      <c r="K64" s="117"/>
      <c r="L64" s="149" t="s">
        <v>159</v>
      </c>
      <c r="M64" s="149" t="s">
        <v>160</v>
      </c>
      <c r="N64" s="149" t="s">
        <v>99</v>
      </c>
      <c r="O64" s="149"/>
      <c r="P64" s="149"/>
      <c r="Q64" s="56"/>
      <c r="S64" s="57"/>
      <c r="T64" s="58"/>
    </row>
    <row r="65" spans="2:20" s="74" customFormat="1" ht="94.5" customHeight="1" x14ac:dyDescent="0.25">
      <c r="B65" s="47" t="s">
        <v>161</v>
      </c>
      <c r="C65" s="48" t="s">
        <v>118</v>
      </c>
      <c r="D65" s="49">
        <v>140505</v>
      </c>
      <c r="E65" s="62">
        <v>140331</v>
      </c>
      <c r="F65" s="136">
        <v>157</v>
      </c>
      <c r="G65" s="85">
        <v>120975</v>
      </c>
      <c r="H65" s="85">
        <v>19356</v>
      </c>
      <c r="I65" s="72">
        <v>604.88</v>
      </c>
      <c r="J65" s="49">
        <f>G65+H65-I65</f>
        <v>139726.12</v>
      </c>
      <c r="K65" s="117"/>
      <c r="L65" s="153">
        <v>0</v>
      </c>
      <c r="M65" s="153">
        <v>27945.22</v>
      </c>
      <c r="N65" s="153">
        <v>27945.22</v>
      </c>
      <c r="O65" s="153"/>
      <c r="P65" s="153"/>
      <c r="Q65" s="159">
        <f>SUM(L65:P65)</f>
        <v>55890.44</v>
      </c>
      <c r="S65" s="51">
        <f>J65-Q65</f>
        <v>83835.679999999993</v>
      </c>
      <c r="T65" s="73">
        <f>Q65/E65</f>
        <v>0.39827579080887332</v>
      </c>
    </row>
    <row r="66" spans="2:20" s="82" customFormat="1" ht="20.100000000000001" customHeight="1" x14ac:dyDescent="0.25">
      <c r="B66" s="53"/>
      <c r="C66" s="54"/>
      <c r="D66" s="55"/>
      <c r="E66" s="71"/>
      <c r="F66" s="138"/>
      <c r="G66" s="129"/>
      <c r="H66" s="129"/>
      <c r="I66" s="80"/>
      <c r="J66" s="67"/>
      <c r="K66" s="121"/>
      <c r="L66" s="155"/>
      <c r="M66" s="155" t="s">
        <v>162</v>
      </c>
      <c r="N66" s="155" t="s">
        <v>99</v>
      </c>
      <c r="O66" s="155"/>
      <c r="P66" s="155"/>
      <c r="Q66" s="56"/>
      <c r="S66" s="57"/>
      <c r="T66" s="81"/>
    </row>
    <row r="67" spans="2:20" ht="65.099999999999994" customHeight="1" x14ac:dyDescent="0.25">
      <c r="B67" s="47" t="s">
        <v>163</v>
      </c>
      <c r="C67" s="48" t="s">
        <v>88</v>
      </c>
      <c r="D67" s="49">
        <v>1684949.5</v>
      </c>
      <c r="E67" s="62">
        <v>1676280.92</v>
      </c>
      <c r="F67" s="136" t="s">
        <v>57</v>
      </c>
      <c r="G67" s="85">
        <v>1445069.76</v>
      </c>
      <c r="H67" s="85">
        <v>231211.16</v>
      </c>
      <c r="I67" s="72">
        <v>7225.35</v>
      </c>
      <c r="J67" s="49">
        <f>G67+H67-I67</f>
        <v>1669055.5699999998</v>
      </c>
      <c r="K67" s="117"/>
      <c r="L67" s="148">
        <v>502884.28</v>
      </c>
      <c r="M67" s="148">
        <v>1166171.29</v>
      </c>
      <c r="N67" s="148"/>
      <c r="O67" s="148"/>
      <c r="P67" s="148"/>
      <c r="Q67" s="159">
        <f>SUM(L67:P67)</f>
        <v>1669055.57</v>
      </c>
      <c r="S67" s="51">
        <f>J67-Q67</f>
        <v>0</v>
      </c>
      <c r="T67" s="52">
        <f>Q67/E67</f>
        <v>0.99568965445242918</v>
      </c>
    </row>
    <row r="68" spans="2:20" ht="20.100000000000001" customHeight="1" x14ac:dyDescent="0.25">
      <c r="B68" s="60"/>
      <c r="C68" s="61"/>
      <c r="D68" s="67"/>
      <c r="E68" s="68"/>
      <c r="F68" s="137"/>
      <c r="G68" s="86"/>
      <c r="H68" s="86"/>
      <c r="I68" s="80"/>
      <c r="J68" s="67"/>
      <c r="K68" s="117"/>
      <c r="L68" s="149" t="s">
        <v>57</v>
      </c>
      <c r="M68" s="150">
        <v>43287</v>
      </c>
      <c r="N68" s="149"/>
      <c r="O68" s="149"/>
      <c r="P68" s="149"/>
      <c r="Q68" s="56"/>
      <c r="S68" s="57"/>
      <c r="T68" s="58"/>
    </row>
    <row r="69" spans="2:20" ht="65.099999999999994" customHeight="1" x14ac:dyDescent="0.25">
      <c r="B69" s="47" t="s">
        <v>164</v>
      </c>
      <c r="C69" s="69" t="s">
        <v>96</v>
      </c>
      <c r="D69" s="49">
        <v>2021939.4</v>
      </c>
      <c r="E69" s="62">
        <v>2021005.7</v>
      </c>
      <c r="F69" s="136" t="s">
        <v>224</v>
      </c>
      <c r="G69" s="85">
        <v>1742246.29</v>
      </c>
      <c r="H69" s="85">
        <v>278759.40999999997</v>
      </c>
      <c r="I69" s="72">
        <v>8711.23</v>
      </c>
      <c r="J69" s="49">
        <f>G69+H69-I69</f>
        <v>2012294.47</v>
      </c>
      <c r="K69" s="117"/>
      <c r="L69" s="148">
        <v>606301.71</v>
      </c>
      <c r="M69" s="148">
        <v>513859.75</v>
      </c>
      <c r="N69" s="148"/>
      <c r="O69" s="148"/>
      <c r="P69" s="148"/>
      <c r="Q69" s="159">
        <f>SUM(L69:P69)</f>
        <v>1120161.46</v>
      </c>
      <c r="S69" s="51">
        <f>J69-Q69</f>
        <v>892133.01</v>
      </c>
      <c r="T69" s="52">
        <f>Q69/E69</f>
        <v>0.55425942638360692</v>
      </c>
    </row>
    <row r="70" spans="2:20" ht="27" customHeight="1" x14ac:dyDescent="0.25">
      <c r="B70" s="60"/>
      <c r="C70" s="63"/>
      <c r="D70" s="64"/>
      <c r="E70" s="65"/>
      <c r="F70" s="137"/>
      <c r="G70" s="126"/>
      <c r="H70" s="126"/>
      <c r="I70" s="127"/>
      <c r="J70" s="67"/>
      <c r="K70" s="120"/>
      <c r="L70" s="152" t="s">
        <v>165</v>
      </c>
      <c r="M70" s="152"/>
      <c r="N70" s="152"/>
      <c r="O70" s="152"/>
      <c r="P70" s="152"/>
      <c r="Q70" s="160"/>
      <c r="S70" s="57"/>
      <c r="T70" s="66"/>
    </row>
    <row r="71" spans="2:20" ht="65.099999999999994" customHeight="1" x14ac:dyDescent="0.25">
      <c r="B71" s="47" t="s">
        <v>166</v>
      </c>
      <c r="C71" s="48" t="s">
        <v>167</v>
      </c>
      <c r="D71" s="49">
        <v>732740.56</v>
      </c>
      <c r="E71" s="62">
        <v>731574.3</v>
      </c>
      <c r="F71" s="136">
        <v>260</v>
      </c>
      <c r="G71" s="85">
        <v>630667.5</v>
      </c>
      <c r="H71" s="85">
        <v>100906.8</v>
      </c>
      <c r="I71" s="72">
        <v>3153.34</v>
      </c>
      <c r="J71" s="49">
        <f>G71+H71-I71</f>
        <v>728420.96000000008</v>
      </c>
      <c r="K71" s="117"/>
      <c r="L71" s="148">
        <v>219472.29</v>
      </c>
      <c r="M71" s="148"/>
      <c r="N71" s="148"/>
      <c r="O71" s="148"/>
      <c r="P71" s="148"/>
      <c r="Q71" s="159">
        <f>SUM(L71:P71)</f>
        <v>219472.29</v>
      </c>
      <c r="S71" s="51">
        <f>J71-Q71</f>
        <v>508948.67000000004</v>
      </c>
      <c r="T71" s="52">
        <f>Q71/E71</f>
        <v>0.3</v>
      </c>
    </row>
    <row r="72" spans="2:20" ht="20.100000000000001" customHeight="1" x14ac:dyDescent="0.25">
      <c r="B72" s="60"/>
      <c r="C72" s="61"/>
      <c r="D72" s="67"/>
      <c r="E72" s="68"/>
      <c r="F72" s="137"/>
      <c r="G72" s="86"/>
      <c r="H72" s="86"/>
      <c r="I72" s="96"/>
      <c r="J72" s="67"/>
      <c r="K72" s="117"/>
      <c r="L72" s="149" t="s">
        <v>235</v>
      </c>
      <c r="M72" s="149"/>
      <c r="N72" s="149"/>
      <c r="O72" s="149"/>
      <c r="P72" s="149"/>
      <c r="Q72" s="163"/>
      <c r="S72" s="57"/>
      <c r="T72" s="58"/>
    </row>
    <row r="73" spans="2:20" ht="65.099999999999994" customHeight="1" x14ac:dyDescent="0.25">
      <c r="B73" s="47" t="s">
        <v>168</v>
      </c>
      <c r="C73" s="48" t="s">
        <v>169</v>
      </c>
      <c r="D73" s="49">
        <v>549555.42000000004</v>
      </c>
      <c r="E73" s="62">
        <v>548494.74</v>
      </c>
      <c r="F73" s="136" t="s">
        <v>221</v>
      </c>
      <c r="G73" s="85">
        <v>472840.29</v>
      </c>
      <c r="H73" s="85">
        <v>75654.45</v>
      </c>
      <c r="I73" s="72">
        <v>2364.1999999999998</v>
      </c>
      <c r="J73" s="49">
        <f>G73+H73-I73</f>
        <v>546130.54</v>
      </c>
      <c r="K73" s="117"/>
      <c r="L73" s="148">
        <v>164548.42000000001</v>
      </c>
      <c r="M73" s="148">
        <v>58682.61</v>
      </c>
      <c r="N73" s="148">
        <v>185120.9</v>
      </c>
      <c r="O73" s="148">
        <v>137778.60999999999</v>
      </c>
      <c r="P73" s="148"/>
      <c r="Q73" s="159">
        <f>SUM(L73:P73)</f>
        <v>546130.54</v>
      </c>
      <c r="S73" s="51">
        <f>J73-Q73</f>
        <v>0</v>
      </c>
      <c r="T73" s="52">
        <f>Q73/E73</f>
        <v>0.99568965784430319</v>
      </c>
    </row>
    <row r="74" spans="2:20" ht="20.100000000000001" customHeight="1" x14ac:dyDescent="0.25">
      <c r="B74" s="60"/>
      <c r="C74" s="61"/>
      <c r="D74" s="67"/>
      <c r="E74" s="68"/>
      <c r="F74" s="137"/>
      <c r="G74" s="86"/>
      <c r="H74" s="86"/>
      <c r="I74" s="96"/>
      <c r="J74" s="67"/>
      <c r="K74" s="117"/>
      <c r="L74" s="149" t="s">
        <v>170</v>
      </c>
      <c r="M74" s="149" t="s">
        <v>171</v>
      </c>
      <c r="N74" s="149"/>
      <c r="O74" s="149" t="s">
        <v>172</v>
      </c>
      <c r="P74" s="149"/>
      <c r="Q74" s="163"/>
      <c r="S74" s="57"/>
      <c r="T74" s="58"/>
    </row>
    <row r="75" spans="2:20" ht="65.099999999999994" customHeight="1" x14ac:dyDescent="0.25">
      <c r="B75" s="47" t="s">
        <v>173</v>
      </c>
      <c r="C75" s="48" t="s">
        <v>169</v>
      </c>
      <c r="D75" s="49">
        <v>274777.71000000002</v>
      </c>
      <c r="E75" s="62">
        <v>274247.37</v>
      </c>
      <c r="F75" s="136" t="s">
        <v>225</v>
      </c>
      <c r="G75" s="85">
        <v>236420.15</v>
      </c>
      <c r="H75" s="85">
        <v>37827.22</v>
      </c>
      <c r="I75" s="72">
        <v>1182.0999999999999</v>
      </c>
      <c r="J75" s="49">
        <f>G75+H75-I75</f>
        <v>273065.27</v>
      </c>
      <c r="K75" s="117"/>
      <c r="L75" s="148">
        <v>82274.210000000006</v>
      </c>
      <c r="M75" s="148">
        <v>121901.74</v>
      </c>
      <c r="N75" s="148">
        <v>68889.320000000007</v>
      </c>
      <c r="O75" s="148"/>
      <c r="P75" s="148"/>
      <c r="Q75" s="159">
        <f>SUM(L75:P75)</f>
        <v>273065.27</v>
      </c>
      <c r="S75" s="51">
        <f>J75-Q75</f>
        <v>0</v>
      </c>
      <c r="T75" s="52">
        <f>Q75/E75</f>
        <v>0.99568965784430319</v>
      </c>
    </row>
    <row r="76" spans="2:20" ht="20.100000000000001" customHeight="1" x14ac:dyDescent="0.25">
      <c r="B76" s="60"/>
      <c r="C76" s="61"/>
      <c r="D76" s="67"/>
      <c r="E76" s="68"/>
      <c r="F76" s="137"/>
      <c r="G76" s="86"/>
      <c r="H76" s="86"/>
      <c r="I76" s="96"/>
      <c r="J76" s="67"/>
      <c r="K76" s="117"/>
      <c r="L76" s="149" t="s">
        <v>174</v>
      </c>
      <c r="M76" s="149" t="s">
        <v>175</v>
      </c>
      <c r="N76" s="150">
        <v>43276</v>
      </c>
      <c r="O76" s="149"/>
      <c r="P76" s="149"/>
      <c r="Q76" s="163"/>
      <c r="S76" s="57"/>
      <c r="T76" s="58"/>
    </row>
    <row r="77" spans="2:20" ht="65.099999999999994" customHeight="1" x14ac:dyDescent="0.25">
      <c r="B77" s="47" t="s">
        <v>176</v>
      </c>
      <c r="C77" s="48" t="s">
        <v>169</v>
      </c>
      <c r="D77" s="49">
        <v>274777.71000000002</v>
      </c>
      <c r="E77" s="62">
        <v>274247.37</v>
      </c>
      <c r="F77" s="136" t="s">
        <v>222</v>
      </c>
      <c r="G77" s="85">
        <v>236420.15</v>
      </c>
      <c r="H77" s="85">
        <v>37827.22</v>
      </c>
      <c r="I77" s="72">
        <v>1182.0999999999999</v>
      </c>
      <c r="J77" s="49">
        <f>G77+H77-I77</f>
        <v>273065.27</v>
      </c>
      <c r="K77" s="117"/>
      <c r="L77" s="148">
        <v>82274.210000000006</v>
      </c>
      <c r="M77" s="148">
        <v>62196.480000000003</v>
      </c>
      <c r="N77" s="148">
        <v>59705.279999999999</v>
      </c>
      <c r="O77" s="148">
        <v>68889.3</v>
      </c>
      <c r="P77" s="148"/>
      <c r="Q77" s="159">
        <f>SUM(L77:P77)</f>
        <v>273065.27</v>
      </c>
      <c r="S77" s="51">
        <f>J77-Q77</f>
        <v>0</v>
      </c>
      <c r="T77" s="52">
        <f>Q77/E77</f>
        <v>0.99568965784430319</v>
      </c>
    </row>
    <row r="78" spans="2:20" ht="20.100000000000001" customHeight="1" x14ac:dyDescent="0.25">
      <c r="B78" s="60"/>
      <c r="C78" s="61"/>
      <c r="D78" s="67"/>
      <c r="E78" s="68"/>
      <c r="F78" s="137"/>
      <c r="G78" s="86"/>
      <c r="H78" s="86"/>
      <c r="I78" s="96"/>
      <c r="J78" s="67"/>
      <c r="K78" s="117"/>
      <c r="L78" s="149" t="s">
        <v>177</v>
      </c>
      <c r="M78" s="149" t="s">
        <v>178</v>
      </c>
      <c r="N78" s="149"/>
      <c r="O78" s="150">
        <v>43276</v>
      </c>
      <c r="P78" s="149"/>
      <c r="Q78" s="163"/>
      <c r="S78" s="57"/>
      <c r="T78" s="83"/>
    </row>
    <row r="79" spans="2:20" ht="65.099999999999994" customHeight="1" x14ac:dyDescent="0.25">
      <c r="B79" s="47" t="s">
        <v>179</v>
      </c>
      <c r="C79" s="48" t="s">
        <v>169</v>
      </c>
      <c r="D79" s="49">
        <v>366370.28</v>
      </c>
      <c r="E79" s="62">
        <v>365663.15</v>
      </c>
      <c r="F79" s="136" t="s">
        <v>223</v>
      </c>
      <c r="G79" s="85">
        <v>315226.84999999998</v>
      </c>
      <c r="H79" s="85">
        <v>50436.3</v>
      </c>
      <c r="I79" s="72">
        <v>1576.13</v>
      </c>
      <c r="J79" s="49">
        <f>G79+H79-I79</f>
        <v>364087.01999999996</v>
      </c>
      <c r="K79" s="117"/>
      <c r="L79" s="148">
        <v>109698.94</v>
      </c>
      <c r="M79" s="148">
        <v>162535.66</v>
      </c>
      <c r="N79" s="148">
        <v>91852.42</v>
      </c>
      <c r="O79" s="148"/>
      <c r="P79" s="148"/>
      <c r="Q79" s="159">
        <f>SUM(L79:P79)</f>
        <v>364087.01999999996</v>
      </c>
      <c r="S79" s="51">
        <f>J79-Q79</f>
        <v>0</v>
      </c>
      <c r="T79" s="52">
        <f>Q79/E79</f>
        <v>0.99568966684228355</v>
      </c>
    </row>
    <row r="80" spans="2:20" ht="20.100000000000001" customHeight="1" x14ac:dyDescent="0.25">
      <c r="B80" s="60"/>
      <c r="C80" s="61"/>
      <c r="D80" s="67"/>
      <c r="E80" s="68"/>
      <c r="F80" s="137"/>
      <c r="G80" s="86"/>
      <c r="H80" s="86"/>
      <c r="I80" s="96"/>
      <c r="J80" s="67"/>
      <c r="K80" s="117"/>
      <c r="L80" s="149" t="s">
        <v>180</v>
      </c>
      <c r="M80" s="149"/>
      <c r="N80" s="150">
        <v>43266</v>
      </c>
      <c r="O80" s="149"/>
      <c r="P80" s="149"/>
      <c r="Q80" s="163"/>
      <c r="S80" s="57"/>
      <c r="T80" s="83"/>
    </row>
    <row r="81" spans="2:20" ht="65.099999999999994" customHeight="1" x14ac:dyDescent="0.25">
      <c r="B81" s="47" t="s">
        <v>181</v>
      </c>
      <c r="C81" s="48" t="s">
        <v>169</v>
      </c>
      <c r="D81" s="49">
        <v>274777.71000000002</v>
      </c>
      <c r="E81" s="62">
        <v>274247.37</v>
      </c>
      <c r="F81" s="136" t="s">
        <v>226</v>
      </c>
      <c r="G81" s="85">
        <v>236420.15</v>
      </c>
      <c r="H81" s="85">
        <v>37827.22</v>
      </c>
      <c r="I81" s="72">
        <v>1182.0999999999999</v>
      </c>
      <c r="J81" s="49">
        <f>G81+H81-I81</f>
        <v>273065.27</v>
      </c>
      <c r="K81" s="117"/>
      <c r="L81" s="148">
        <v>82274.210000000006</v>
      </c>
      <c r="M81" s="148">
        <v>154668.37</v>
      </c>
      <c r="N81" s="148">
        <v>36122.69</v>
      </c>
      <c r="O81" s="148"/>
      <c r="P81" s="148"/>
      <c r="Q81" s="159">
        <f>SUM(L81:P81)</f>
        <v>273065.27</v>
      </c>
      <c r="S81" s="51">
        <f>J81-Q81</f>
        <v>0</v>
      </c>
      <c r="T81" s="52">
        <f>Q81/E81</f>
        <v>0.99568965784430319</v>
      </c>
    </row>
    <row r="82" spans="2:20" ht="20.100000000000001" customHeight="1" x14ac:dyDescent="0.25">
      <c r="B82" s="60"/>
      <c r="C82" s="61"/>
      <c r="D82" s="67"/>
      <c r="E82" s="68"/>
      <c r="F82" s="137"/>
      <c r="G82" s="86"/>
      <c r="H82" s="86"/>
      <c r="I82" s="96"/>
      <c r="J82" s="67"/>
      <c r="K82" s="117"/>
      <c r="L82" s="149" t="s">
        <v>182</v>
      </c>
      <c r="M82" s="149" t="s">
        <v>183</v>
      </c>
      <c r="N82" s="149"/>
      <c r="O82" s="149"/>
      <c r="P82" s="149"/>
      <c r="Q82" s="163"/>
      <c r="S82" s="57"/>
      <c r="T82" s="83"/>
    </row>
    <row r="83" spans="2:20" ht="65.099999999999994" customHeight="1" x14ac:dyDescent="0.25">
      <c r="B83" s="84" t="s">
        <v>184</v>
      </c>
      <c r="C83" s="48" t="s">
        <v>169</v>
      </c>
      <c r="D83" s="49">
        <v>568399.27</v>
      </c>
      <c r="E83" s="85">
        <v>567518.23</v>
      </c>
      <c r="F83" s="136" t="s">
        <v>229</v>
      </c>
      <c r="G83" s="85">
        <v>489239.85</v>
      </c>
      <c r="H83" s="85">
        <v>78278.38</v>
      </c>
      <c r="I83" s="72">
        <v>2446.1999999999998</v>
      </c>
      <c r="J83" s="49">
        <f>G83+H83-I83</f>
        <v>565072.03</v>
      </c>
      <c r="K83" s="117"/>
      <c r="L83" s="153">
        <v>170255.47</v>
      </c>
      <c r="M83" s="148"/>
      <c r="N83" s="148"/>
      <c r="O83" s="148"/>
      <c r="P83" s="148"/>
      <c r="Q83" s="159">
        <f>SUM(L83:P83)</f>
        <v>170255.47</v>
      </c>
      <c r="S83" s="51">
        <f>J83-Q83</f>
        <v>394816.56000000006</v>
      </c>
      <c r="T83" s="52">
        <f>Q83/E83</f>
        <v>0.30000000176205793</v>
      </c>
    </row>
    <row r="84" spans="2:20" ht="20.100000000000001" customHeight="1" x14ac:dyDescent="0.25">
      <c r="B84" s="60"/>
      <c r="C84" s="61"/>
      <c r="D84" s="67"/>
      <c r="E84" s="86"/>
      <c r="F84" s="137"/>
      <c r="G84" s="86"/>
      <c r="H84" s="86"/>
      <c r="I84" s="96"/>
      <c r="J84" s="67"/>
      <c r="K84" s="117"/>
      <c r="L84" s="155" t="s">
        <v>185</v>
      </c>
      <c r="M84" s="149"/>
      <c r="N84" s="149"/>
      <c r="O84" s="149"/>
      <c r="P84" s="149"/>
      <c r="Q84" s="163"/>
      <c r="S84" s="57"/>
      <c r="T84" s="83"/>
    </row>
    <row r="85" spans="2:20" ht="65.099999999999994" customHeight="1" x14ac:dyDescent="0.25">
      <c r="B85" s="87" t="s">
        <v>186</v>
      </c>
      <c r="C85" s="88"/>
      <c r="D85" s="89">
        <v>606433.5</v>
      </c>
      <c r="E85" s="90"/>
      <c r="F85" s="136"/>
      <c r="G85" s="85"/>
      <c r="H85" s="85"/>
      <c r="I85" s="72"/>
      <c r="J85" s="49">
        <f>G85+H85-I85</f>
        <v>0</v>
      </c>
      <c r="K85" s="117"/>
      <c r="L85" s="148"/>
      <c r="M85" s="148"/>
      <c r="N85" s="148"/>
      <c r="O85" s="148"/>
      <c r="P85" s="148"/>
      <c r="Q85" s="159">
        <f>SUM(L85:P85)</f>
        <v>0</v>
      </c>
      <c r="S85" s="51">
        <f>J85-Q85</f>
        <v>0</v>
      </c>
      <c r="T85" s="52" t="e">
        <f>Q85/E85</f>
        <v>#DIV/0!</v>
      </c>
    </row>
    <row r="86" spans="2:20" ht="20.100000000000001" customHeight="1" x14ac:dyDescent="0.25">
      <c r="B86" s="91"/>
      <c r="C86" s="92"/>
      <c r="D86" s="93"/>
      <c r="E86" s="94"/>
      <c r="F86" s="137"/>
      <c r="G86" s="86"/>
      <c r="H86" s="86"/>
      <c r="I86" s="96"/>
      <c r="J86" s="67"/>
      <c r="K86" s="117"/>
      <c r="L86" s="149"/>
      <c r="M86" s="149"/>
      <c r="N86" s="149"/>
      <c r="O86" s="149"/>
      <c r="P86" s="149"/>
      <c r="Q86" s="163"/>
      <c r="S86" s="57"/>
      <c r="T86" s="83"/>
    </row>
    <row r="87" spans="2:20" ht="65.099999999999994" customHeight="1" x14ac:dyDescent="0.25">
      <c r="B87" s="87" t="s">
        <v>187</v>
      </c>
      <c r="C87" s="88"/>
      <c r="D87" s="89">
        <v>336907.5</v>
      </c>
      <c r="E87" s="90"/>
      <c r="F87" s="136"/>
      <c r="G87" s="85"/>
      <c r="H87" s="85"/>
      <c r="I87" s="72"/>
      <c r="J87" s="49">
        <f>G87+H87-I87</f>
        <v>0</v>
      </c>
      <c r="K87" s="117"/>
      <c r="L87" s="148"/>
      <c r="M87" s="148"/>
      <c r="N87" s="148"/>
      <c r="O87" s="148"/>
      <c r="P87" s="148"/>
      <c r="Q87" s="159">
        <f>SUM(L87:P87)</f>
        <v>0</v>
      </c>
      <c r="S87" s="51">
        <f>J87-Q87</f>
        <v>0</v>
      </c>
      <c r="T87" s="52" t="e">
        <f>Q87/E87</f>
        <v>#DIV/0!</v>
      </c>
    </row>
    <row r="88" spans="2:20" ht="20.100000000000001" customHeight="1" x14ac:dyDescent="0.25">
      <c r="B88" s="91"/>
      <c r="C88" s="92"/>
      <c r="D88" s="93"/>
      <c r="E88" s="94"/>
      <c r="F88" s="137"/>
      <c r="G88" s="86"/>
      <c r="H88" s="86"/>
      <c r="I88" s="96"/>
      <c r="J88" s="67"/>
      <c r="K88" s="117"/>
      <c r="L88" s="149"/>
      <c r="M88" s="149"/>
      <c r="N88" s="149"/>
      <c r="O88" s="149"/>
      <c r="P88" s="149"/>
      <c r="Q88" s="163"/>
      <c r="S88" s="57"/>
      <c r="T88" s="83"/>
    </row>
    <row r="89" spans="2:20" ht="81.75" customHeight="1" x14ac:dyDescent="0.25">
      <c r="B89" s="47" t="s">
        <v>188</v>
      </c>
      <c r="C89" s="48" t="s">
        <v>189</v>
      </c>
      <c r="D89" s="49">
        <v>224605</v>
      </c>
      <c r="E89" s="62">
        <v>224254</v>
      </c>
      <c r="F89" s="136" t="s">
        <v>190</v>
      </c>
      <c r="G89" s="85">
        <v>193325</v>
      </c>
      <c r="H89" s="85">
        <v>30932</v>
      </c>
      <c r="I89" s="72">
        <v>966.63</v>
      </c>
      <c r="J89" s="49">
        <f>G89+H89-I89</f>
        <v>223290.37</v>
      </c>
      <c r="K89" s="117"/>
      <c r="L89" s="148">
        <v>67277.100000000006</v>
      </c>
      <c r="M89" s="148">
        <v>156013.26999999999</v>
      </c>
      <c r="N89" s="148"/>
      <c r="O89" s="148"/>
      <c r="P89" s="148"/>
      <c r="Q89" s="159">
        <f>SUM(L89:P89)</f>
        <v>223290.37</v>
      </c>
      <c r="S89" s="51">
        <f>J89-Q89</f>
        <v>0</v>
      </c>
      <c r="T89" s="52">
        <f>Q89/E89</f>
        <v>0.99570295290162047</v>
      </c>
    </row>
    <row r="90" spans="2:20" ht="20.100000000000001" customHeight="1" x14ac:dyDescent="0.25">
      <c r="B90" s="60"/>
      <c r="C90" s="61"/>
      <c r="D90" s="67"/>
      <c r="E90" s="68"/>
      <c r="F90" s="137"/>
      <c r="G90" s="86"/>
      <c r="H90" s="86"/>
      <c r="I90" s="80"/>
      <c r="J90" s="67"/>
      <c r="K90" s="117"/>
      <c r="L90" s="149" t="s">
        <v>190</v>
      </c>
      <c r="M90" s="150">
        <v>43266</v>
      </c>
      <c r="N90" s="149"/>
      <c r="O90" s="149"/>
      <c r="P90" s="149"/>
      <c r="Q90" s="56"/>
      <c r="S90" s="57"/>
      <c r="T90" s="58"/>
    </row>
    <row r="91" spans="2:20" ht="81.75" customHeight="1" x14ac:dyDescent="0.25">
      <c r="B91" s="47" t="s">
        <v>191</v>
      </c>
      <c r="C91" s="48" t="s">
        <v>169</v>
      </c>
      <c r="D91" s="49">
        <v>224605</v>
      </c>
      <c r="E91" s="62">
        <f>193325+30932</f>
        <v>224257</v>
      </c>
      <c r="F91" s="136" t="s">
        <v>228</v>
      </c>
      <c r="G91" s="85">
        <v>193325</v>
      </c>
      <c r="H91" s="85">
        <v>30932</v>
      </c>
      <c r="I91" s="72">
        <v>966.63</v>
      </c>
      <c r="J91" s="49">
        <f>G91+H91-I91</f>
        <v>223290.37</v>
      </c>
      <c r="K91" s="117"/>
      <c r="L91" s="148">
        <v>67277.100000000006</v>
      </c>
      <c r="M91" s="148">
        <v>156013.26999999999</v>
      </c>
      <c r="N91" s="148"/>
      <c r="O91" s="148"/>
      <c r="P91" s="148"/>
      <c r="Q91" s="159">
        <f>SUM(L91:P91)</f>
        <v>223290.37</v>
      </c>
      <c r="S91" s="51">
        <f>J91-Q91</f>
        <v>0</v>
      </c>
      <c r="T91" s="52">
        <f>Q91/E91</f>
        <v>0.99568963287656576</v>
      </c>
    </row>
    <row r="92" spans="2:20" ht="20.100000000000001" customHeight="1" x14ac:dyDescent="0.25">
      <c r="B92" s="60"/>
      <c r="C92" s="61"/>
      <c r="D92" s="67"/>
      <c r="E92" s="68"/>
      <c r="F92" s="137"/>
      <c r="G92" s="86"/>
      <c r="H92" s="86"/>
      <c r="I92" s="80"/>
      <c r="J92" s="67"/>
      <c r="K92" s="117"/>
      <c r="L92" s="149" t="s">
        <v>192</v>
      </c>
      <c r="M92" s="149" t="s">
        <v>172</v>
      </c>
      <c r="N92" s="149"/>
      <c r="O92" s="149"/>
      <c r="P92" s="149"/>
      <c r="Q92" s="56"/>
      <c r="S92" s="57"/>
      <c r="T92" s="58"/>
    </row>
    <row r="93" spans="2:20" ht="81.75" customHeight="1" x14ac:dyDescent="0.25">
      <c r="B93" s="47" t="s">
        <v>193</v>
      </c>
      <c r="C93" s="48" t="s">
        <v>169</v>
      </c>
      <c r="D93" s="49">
        <v>224605</v>
      </c>
      <c r="E93" s="62">
        <v>224257</v>
      </c>
      <c r="F93" s="136" t="s">
        <v>227</v>
      </c>
      <c r="G93" s="85">
        <v>193325</v>
      </c>
      <c r="H93" s="85">
        <v>30932</v>
      </c>
      <c r="I93" s="72">
        <v>966.63</v>
      </c>
      <c r="J93" s="49">
        <f>G93+H93-I93</f>
        <v>223290.37</v>
      </c>
      <c r="K93" s="117"/>
      <c r="L93" s="148">
        <v>67277.100000000006</v>
      </c>
      <c r="M93" s="148">
        <v>156013.26999999999</v>
      </c>
      <c r="N93" s="148"/>
      <c r="O93" s="148"/>
      <c r="P93" s="148"/>
      <c r="Q93" s="159">
        <f>SUM(L93:P93)</f>
        <v>223290.37</v>
      </c>
      <c r="S93" s="51">
        <f>J93-Q93</f>
        <v>0</v>
      </c>
      <c r="T93" s="52">
        <f>Q93/E93</f>
        <v>0.99568963287656576</v>
      </c>
    </row>
    <row r="94" spans="2:20" ht="20.100000000000001" customHeight="1" x14ac:dyDescent="0.25">
      <c r="B94" s="60"/>
      <c r="C94" s="61"/>
      <c r="D94" s="67"/>
      <c r="E94" s="68"/>
      <c r="F94" s="137"/>
      <c r="G94" s="86"/>
      <c r="H94" s="86"/>
      <c r="I94" s="80"/>
      <c r="J94" s="67"/>
      <c r="K94" s="117"/>
      <c r="L94" s="149" t="s">
        <v>194</v>
      </c>
      <c r="M94" s="150">
        <v>43286</v>
      </c>
      <c r="N94" s="149"/>
      <c r="O94" s="149"/>
      <c r="P94" s="149"/>
      <c r="Q94" s="56"/>
      <c r="S94" s="57"/>
      <c r="T94" s="58"/>
    </row>
    <row r="95" spans="2:20" ht="65.099999999999994" customHeight="1" x14ac:dyDescent="0.25">
      <c r="B95" s="87" t="s">
        <v>195</v>
      </c>
      <c r="C95" s="88"/>
      <c r="D95" s="89">
        <v>336907.5</v>
      </c>
      <c r="E95" s="90"/>
      <c r="F95" s="136"/>
      <c r="G95" s="85"/>
      <c r="H95" s="85"/>
      <c r="I95" s="72"/>
      <c r="J95" s="49">
        <f>G95+H95-I95</f>
        <v>0</v>
      </c>
      <c r="K95" s="117"/>
      <c r="L95" s="148"/>
      <c r="M95" s="148"/>
      <c r="N95" s="148"/>
      <c r="O95" s="148"/>
      <c r="P95" s="148"/>
      <c r="Q95" s="159">
        <f>SUM(L95:P95)</f>
        <v>0</v>
      </c>
      <c r="S95" s="51">
        <f>J95-Q95</f>
        <v>0</v>
      </c>
      <c r="T95" s="52" t="e">
        <f>Q95/E95</f>
        <v>#DIV/0!</v>
      </c>
    </row>
    <row r="96" spans="2:20" ht="20.100000000000001" customHeight="1" x14ac:dyDescent="0.25">
      <c r="B96" s="91"/>
      <c r="C96" s="92"/>
      <c r="D96" s="93"/>
      <c r="E96" s="94"/>
      <c r="F96" s="137"/>
      <c r="G96" s="86"/>
      <c r="H96" s="86"/>
      <c r="I96" s="96"/>
      <c r="J96" s="67"/>
      <c r="K96" s="117"/>
      <c r="L96" s="149"/>
      <c r="M96" s="149"/>
      <c r="N96" s="149"/>
      <c r="O96" s="149"/>
      <c r="P96" s="149"/>
      <c r="Q96" s="163"/>
      <c r="S96" s="57"/>
      <c r="T96" s="83"/>
    </row>
    <row r="97" spans="2:20" ht="81.75" customHeight="1" x14ac:dyDescent="0.25">
      <c r="B97" s="47" t="s">
        <v>196</v>
      </c>
      <c r="C97" s="48" t="s">
        <v>118</v>
      </c>
      <c r="D97" s="49">
        <v>915925.7</v>
      </c>
      <c r="E97" s="62">
        <v>913941.65</v>
      </c>
      <c r="F97" s="136">
        <v>158</v>
      </c>
      <c r="G97" s="85">
        <v>787880.73</v>
      </c>
      <c r="H97" s="85">
        <v>126060.92</v>
      </c>
      <c r="I97" s="72">
        <v>3939.4</v>
      </c>
      <c r="J97" s="49">
        <f>G97+H97-I97</f>
        <v>910002.25</v>
      </c>
      <c r="K97" s="117"/>
      <c r="L97" s="148">
        <v>274182.48</v>
      </c>
      <c r="M97" s="148"/>
      <c r="N97" s="148"/>
      <c r="O97" s="148"/>
      <c r="P97" s="148"/>
      <c r="Q97" s="159">
        <f>SUM(L97:P97)</f>
        <v>274182.48</v>
      </c>
      <c r="S97" s="51">
        <f>J97-Q97</f>
        <v>635819.77</v>
      </c>
      <c r="T97" s="52">
        <f>Q97/E97</f>
        <v>0.29999998358757363</v>
      </c>
    </row>
    <row r="98" spans="2:20" ht="20.100000000000001" customHeight="1" x14ac:dyDescent="0.25">
      <c r="B98" s="60"/>
      <c r="C98" s="61"/>
      <c r="D98" s="67"/>
      <c r="E98" s="95"/>
      <c r="F98" s="140"/>
      <c r="G98" s="67"/>
      <c r="H98" s="67"/>
      <c r="I98" s="80"/>
      <c r="J98" s="67"/>
      <c r="K98" s="118"/>
      <c r="L98" s="149" t="s">
        <v>197</v>
      </c>
      <c r="M98" s="149"/>
      <c r="N98" s="149"/>
      <c r="O98" s="149"/>
      <c r="P98" s="149"/>
      <c r="Q98" s="56"/>
      <c r="S98" s="57"/>
      <c r="T98" s="58"/>
    </row>
    <row r="99" spans="2:20" ht="65.099999999999994" customHeight="1" x14ac:dyDescent="0.25">
      <c r="B99" s="84" t="s">
        <v>198</v>
      </c>
      <c r="C99" s="48" t="s">
        <v>96</v>
      </c>
      <c r="D99" s="49">
        <v>606581.81999999995</v>
      </c>
      <c r="E99" s="85">
        <v>605403.69999999995</v>
      </c>
      <c r="F99" s="136">
        <v>10</v>
      </c>
      <c r="G99" s="85">
        <v>521899.74</v>
      </c>
      <c r="H99" s="85">
        <v>83503.960000000006</v>
      </c>
      <c r="I99" s="72">
        <v>2609.5</v>
      </c>
      <c r="J99" s="49">
        <f>G99+H99-I99</f>
        <v>602794.19999999995</v>
      </c>
      <c r="K99" s="117"/>
      <c r="L99" s="153">
        <v>181621.11</v>
      </c>
      <c r="M99" s="148"/>
      <c r="N99" s="148"/>
      <c r="O99" s="148"/>
      <c r="P99" s="148"/>
      <c r="Q99" s="159">
        <f>SUM(L99:P99)</f>
        <v>181621.11</v>
      </c>
      <c r="S99" s="51">
        <f>J99-Q99</f>
        <v>421173.08999999997</v>
      </c>
      <c r="T99" s="52">
        <f>Q99/E99</f>
        <v>0.3</v>
      </c>
    </row>
    <row r="100" spans="2:20" ht="20.100000000000001" customHeight="1" x14ac:dyDescent="0.25">
      <c r="B100" s="60"/>
      <c r="C100" s="61"/>
      <c r="D100" s="67"/>
      <c r="E100" s="86"/>
      <c r="F100" s="137"/>
      <c r="G100" s="86"/>
      <c r="H100" s="86"/>
      <c r="I100" s="96"/>
      <c r="J100" s="67"/>
      <c r="K100" s="117"/>
      <c r="L100" s="155" t="s">
        <v>199</v>
      </c>
      <c r="M100" s="149"/>
      <c r="N100" s="149"/>
      <c r="O100" s="149"/>
      <c r="P100" s="149"/>
      <c r="Q100" s="163"/>
      <c r="S100" s="57"/>
      <c r="T100" s="83"/>
    </row>
    <row r="101" spans="2:20" ht="65.099999999999994" customHeight="1" x14ac:dyDescent="0.25">
      <c r="B101" s="47" t="s">
        <v>200</v>
      </c>
      <c r="C101" s="48" t="s">
        <v>96</v>
      </c>
      <c r="D101" s="49">
        <v>915925.7</v>
      </c>
      <c r="E101" s="85">
        <v>913082.33</v>
      </c>
      <c r="F101" s="136">
        <v>7</v>
      </c>
      <c r="G101" s="85">
        <v>787139.94</v>
      </c>
      <c r="H101" s="85">
        <v>125942.39</v>
      </c>
      <c r="I101" s="72">
        <v>3935.7</v>
      </c>
      <c r="J101" s="49">
        <f>G101+H101-I101</f>
        <v>909146.63</v>
      </c>
      <c r="K101" s="117"/>
      <c r="L101" s="153">
        <v>273924.7</v>
      </c>
      <c r="M101" s="153"/>
      <c r="N101" s="153"/>
      <c r="O101" s="153"/>
      <c r="P101" s="153"/>
      <c r="Q101" s="159">
        <f>SUM(L101:P101)</f>
        <v>273924.7</v>
      </c>
      <c r="S101" s="51">
        <f>J101-Q101</f>
        <v>635221.92999999993</v>
      </c>
      <c r="T101" s="73">
        <f>Q101/E101</f>
        <v>0.30000000109519154</v>
      </c>
    </row>
    <row r="102" spans="2:20" ht="20.100000000000001" customHeight="1" x14ac:dyDescent="0.25">
      <c r="B102" s="60"/>
      <c r="C102" s="61"/>
      <c r="D102" s="67"/>
      <c r="E102" s="86"/>
      <c r="F102" s="137"/>
      <c r="G102" s="86"/>
      <c r="H102" s="86"/>
      <c r="I102" s="96"/>
      <c r="J102" s="67"/>
      <c r="K102" s="117"/>
      <c r="L102" s="155" t="s">
        <v>201</v>
      </c>
      <c r="M102" s="155"/>
      <c r="N102" s="155"/>
      <c r="O102" s="155"/>
      <c r="P102" s="155"/>
      <c r="Q102" s="163"/>
      <c r="S102" s="57"/>
      <c r="T102" s="97"/>
    </row>
    <row r="103" spans="2:20" ht="65.099999999999994" customHeight="1" x14ac:dyDescent="0.25">
      <c r="B103" s="47" t="s">
        <v>202</v>
      </c>
      <c r="C103" s="48" t="s">
        <v>96</v>
      </c>
      <c r="D103" s="49">
        <v>915925.7</v>
      </c>
      <c r="E103" s="85">
        <v>913082.33</v>
      </c>
      <c r="F103" s="136">
        <v>11</v>
      </c>
      <c r="G103" s="85">
        <v>787139.94</v>
      </c>
      <c r="H103" s="85">
        <v>125942.39</v>
      </c>
      <c r="I103" s="72">
        <v>3935.7</v>
      </c>
      <c r="J103" s="49">
        <f>G103+H103-I103</f>
        <v>909146.63</v>
      </c>
      <c r="K103" s="117"/>
      <c r="L103" s="153">
        <v>273924.7</v>
      </c>
      <c r="M103" s="153"/>
      <c r="N103" s="153"/>
      <c r="O103" s="153"/>
      <c r="P103" s="153"/>
      <c r="Q103" s="159">
        <f>SUM(L103:P103)</f>
        <v>273924.7</v>
      </c>
      <c r="S103" s="51">
        <f>J103-Q103</f>
        <v>635221.92999999993</v>
      </c>
      <c r="T103" s="73">
        <f>Q103/E103</f>
        <v>0.30000000109519154</v>
      </c>
    </row>
    <row r="104" spans="2:20" ht="20.100000000000001" customHeight="1" x14ac:dyDescent="0.25">
      <c r="B104" s="60"/>
      <c r="C104" s="61"/>
      <c r="D104" s="67"/>
      <c r="E104" s="86"/>
      <c r="F104" s="137"/>
      <c r="G104" s="86"/>
      <c r="H104" s="86"/>
      <c r="I104" s="96"/>
      <c r="J104" s="67"/>
      <c r="K104" s="117"/>
      <c r="L104" s="155" t="s">
        <v>203</v>
      </c>
      <c r="M104" s="155"/>
      <c r="N104" s="155"/>
      <c r="O104" s="155"/>
      <c r="P104" s="155"/>
      <c r="Q104" s="163"/>
      <c r="S104" s="57"/>
      <c r="T104" s="97"/>
    </row>
    <row r="105" spans="2:20" ht="65.099999999999994" customHeight="1" x14ac:dyDescent="0.25">
      <c r="B105" s="98" t="s">
        <v>204</v>
      </c>
      <c r="C105" s="88"/>
      <c r="D105" s="89">
        <v>457962.85</v>
      </c>
      <c r="E105" s="90"/>
      <c r="F105" s="136"/>
      <c r="G105" s="85"/>
      <c r="H105" s="85"/>
      <c r="I105" s="72"/>
      <c r="J105" s="49">
        <f>G105+H105-I105</f>
        <v>0</v>
      </c>
      <c r="K105" s="117"/>
      <c r="L105" s="148"/>
      <c r="M105" s="148"/>
      <c r="N105" s="148"/>
      <c r="O105" s="148"/>
      <c r="P105" s="148"/>
      <c r="Q105" s="159">
        <f>SUM(L105:P105)</f>
        <v>0</v>
      </c>
      <c r="S105" s="51">
        <f>J105-Q105</f>
        <v>0</v>
      </c>
      <c r="T105" s="52" t="e">
        <f>Q105/E105</f>
        <v>#DIV/0!</v>
      </c>
    </row>
    <row r="106" spans="2:20" ht="20.100000000000001" customHeight="1" x14ac:dyDescent="0.25">
      <c r="B106" s="91"/>
      <c r="C106" s="92"/>
      <c r="D106" s="93"/>
      <c r="E106" s="94"/>
      <c r="F106" s="137"/>
      <c r="G106" s="86"/>
      <c r="H106" s="86"/>
      <c r="I106" s="96"/>
      <c r="J106" s="67"/>
      <c r="K106" s="117"/>
      <c r="L106" s="149"/>
      <c r="M106" s="149"/>
      <c r="N106" s="149"/>
      <c r="O106" s="149"/>
      <c r="P106" s="149"/>
      <c r="Q106" s="163"/>
      <c r="S106" s="57"/>
      <c r="T106" s="83"/>
    </row>
    <row r="107" spans="2:20" ht="81.75" customHeight="1" x14ac:dyDescent="0.25">
      <c r="B107" s="47" t="s">
        <v>205</v>
      </c>
      <c r="C107" s="48" t="s">
        <v>96</v>
      </c>
      <c r="D107" s="49">
        <v>924300</v>
      </c>
      <c r="E107" s="50">
        <v>920791.76</v>
      </c>
      <c r="F107" s="135" t="s">
        <v>233</v>
      </c>
      <c r="G107" s="49">
        <v>793786</v>
      </c>
      <c r="H107" s="49">
        <v>127005.75999999999</v>
      </c>
      <c r="I107" s="72">
        <v>3968.93</v>
      </c>
      <c r="J107" s="49">
        <f>G107+H107-I107</f>
        <v>916822.83</v>
      </c>
      <c r="K107" s="118"/>
      <c r="L107" s="148"/>
      <c r="M107" s="148">
        <v>916822.83</v>
      </c>
      <c r="N107" s="148"/>
      <c r="O107" s="148"/>
      <c r="P107" s="148"/>
      <c r="Q107" s="159">
        <f>SUM(L107:P107)</f>
        <v>916822.83</v>
      </c>
      <c r="S107" s="51">
        <f>J107-Q107</f>
        <v>0</v>
      </c>
      <c r="T107" s="52">
        <f>Q107/E107</f>
        <v>0.9956896551724137</v>
      </c>
    </row>
    <row r="108" spans="2:20" ht="20.100000000000001" customHeight="1" x14ac:dyDescent="0.25">
      <c r="B108" s="60"/>
      <c r="C108" s="61"/>
      <c r="D108" s="67"/>
      <c r="E108" s="95"/>
      <c r="F108" s="140"/>
      <c r="G108" s="67"/>
      <c r="H108" s="67"/>
      <c r="I108" s="80"/>
      <c r="J108" s="67"/>
      <c r="K108" s="118"/>
      <c r="L108" s="149" t="s">
        <v>206</v>
      </c>
      <c r="M108" s="149" t="s">
        <v>207</v>
      </c>
      <c r="N108" s="149"/>
      <c r="O108" s="149"/>
      <c r="P108" s="149"/>
      <c r="Q108" s="56"/>
      <c r="S108" s="57"/>
      <c r="T108" s="58"/>
    </row>
    <row r="109" spans="2:20" ht="65.099999999999994" customHeight="1" x14ac:dyDescent="0.25">
      <c r="B109" s="98" t="s">
        <v>208</v>
      </c>
      <c r="C109" s="88"/>
      <c r="D109" s="89">
        <v>915925.7</v>
      </c>
      <c r="E109" s="90"/>
      <c r="F109" s="136"/>
      <c r="G109" s="85"/>
      <c r="H109" s="85"/>
      <c r="I109" s="72"/>
      <c r="J109" s="49">
        <f>G109+H109-I109</f>
        <v>0</v>
      </c>
      <c r="K109" s="117"/>
      <c r="L109" s="148"/>
      <c r="M109" s="148"/>
      <c r="N109" s="148"/>
      <c r="O109" s="148"/>
      <c r="P109" s="148"/>
      <c r="Q109" s="159">
        <f>SUM(L109:P109)</f>
        <v>0</v>
      </c>
      <c r="S109" s="51">
        <f>J109-Q109</f>
        <v>0</v>
      </c>
      <c r="T109" s="52" t="e">
        <f>Q109/E109</f>
        <v>#DIV/0!</v>
      </c>
    </row>
    <row r="110" spans="2:20" ht="20.100000000000001" customHeight="1" x14ac:dyDescent="0.25">
      <c r="B110" s="91"/>
      <c r="C110" s="92"/>
      <c r="D110" s="93"/>
      <c r="E110" s="94"/>
      <c r="F110" s="137"/>
      <c r="G110" s="86"/>
      <c r="H110" s="86"/>
      <c r="I110" s="96"/>
      <c r="J110" s="67"/>
      <c r="K110" s="117"/>
      <c r="L110" s="149"/>
      <c r="M110" s="149"/>
      <c r="N110" s="149"/>
      <c r="O110" s="149"/>
      <c r="P110" s="149"/>
      <c r="Q110" s="163"/>
      <c r="S110" s="57"/>
      <c r="T110" s="83"/>
    </row>
    <row r="111" spans="2:20" ht="65.099999999999994" customHeight="1" x14ac:dyDescent="0.25">
      <c r="B111" s="87" t="s">
        <v>209</v>
      </c>
      <c r="C111" s="88"/>
      <c r="D111" s="89">
        <v>465000</v>
      </c>
      <c r="E111" s="90"/>
      <c r="F111" s="136"/>
      <c r="G111" s="85"/>
      <c r="H111" s="85"/>
      <c r="I111" s="72"/>
      <c r="J111" s="49">
        <f>G111+H111-I111</f>
        <v>0</v>
      </c>
      <c r="K111" s="117"/>
      <c r="L111" s="148"/>
      <c r="M111" s="148"/>
      <c r="N111" s="148"/>
      <c r="O111" s="148"/>
      <c r="P111" s="148"/>
      <c r="Q111" s="159">
        <f>SUM(L111:P111)</f>
        <v>0</v>
      </c>
      <c r="S111" s="51">
        <f>J111-Q111</f>
        <v>0</v>
      </c>
      <c r="T111" s="52" t="e">
        <f>Q111/E111</f>
        <v>#DIV/0!</v>
      </c>
    </row>
    <row r="112" spans="2:20" ht="20.100000000000001" customHeight="1" x14ac:dyDescent="0.25">
      <c r="B112" s="91"/>
      <c r="C112" s="92"/>
      <c r="D112" s="93"/>
      <c r="E112" s="94"/>
      <c r="F112" s="137"/>
      <c r="G112" s="86"/>
      <c r="H112" s="86"/>
      <c r="I112" s="96"/>
      <c r="J112" s="67"/>
      <c r="K112" s="117"/>
      <c r="L112" s="149"/>
      <c r="M112" s="149"/>
      <c r="N112" s="149"/>
      <c r="O112" s="149"/>
      <c r="P112" s="149"/>
      <c r="Q112" s="163"/>
      <c r="S112" s="57"/>
      <c r="T112" s="83"/>
    </row>
    <row r="113" spans="2:20" ht="81.75" customHeight="1" x14ac:dyDescent="0.25">
      <c r="B113" s="47" t="s">
        <v>210</v>
      </c>
      <c r="C113" s="48" t="s">
        <v>211</v>
      </c>
      <c r="D113" s="49">
        <v>5000000</v>
      </c>
      <c r="E113" s="50">
        <v>4989827.8600000003</v>
      </c>
      <c r="F113" s="135">
        <v>773</v>
      </c>
      <c r="G113" s="49">
        <v>4301575.74</v>
      </c>
      <c r="H113" s="49">
        <v>688252.12</v>
      </c>
      <c r="I113" s="72">
        <v>21507.88</v>
      </c>
      <c r="J113" s="49">
        <f>G113+H113-I113</f>
        <v>4968319.9800000004</v>
      </c>
      <c r="K113" s="118"/>
      <c r="L113" s="148">
        <v>0</v>
      </c>
      <c r="M113" s="148">
        <v>2002547.75</v>
      </c>
      <c r="N113" s="148"/>
      <c r="O113" s="148"/>
      <c r="P113" s="148"/>
      <c r="Q113" s="159">
        <f>SUM(L113:P113)</f>
        <v>2002547.75</v>
      </c>
      <c r="S113" s="51">
        <f>J113-Q113</f>
        <v>2965772.2300000004</v>
      </c>
      <c r="T113" s="52">
        <f>Q113/E113</f>
        <v>0.40132601888995822</v>
      </c>
    </row>
    <row r="114" spans="2:20" ht="20.100000000000001" customHeight="1" x14ac:dyDescent="0.25">
      <c r="B114" s="60"/>
      <c r="C114" s="61"/>
      <c r="D114" s="67"/>
      <c r="E114" s="95"/>
      <c r="F114" s="140"/>
      <c r="G114" s="67"/>
      <c r="H114" s="67"/>
      <c r="I114" s="80"/>
      <c r="J114" s="67"/>
      <c r="K114" s="118"/>
      <c r="L114" s="149"/>
      <c r="M114" s="149" t="s">
        <v>212</v>
      </c>
      <c r="N114" s="149"/>
      <c r="O114" s="149"/>
      <c r="P114" s="149"/>
      <c r="Q114" s="56"/>
      <c r="S114" s="57"/>
      <c r="T114" s="58"/>
    </row>
    <row r="115" spans="2:20" ht="60.75" customHeight="1" x14ac:dyDescent="0.25">
      <c r="B115" s="98" t="s">
        <v>213</v>
      </c>
      <c r="C115" s="88"/>
      <c r="D115" s="89">
        <v>1147022.28</v>
      </c>
      <c r="E115" s="89"/>
      <c r="F115" s="135"/>
      <c r="G115" s="49"/>
      <c r="H115" s="49"/>
      <c r="I115" s="72"/>
      <c r="J115" s="49">
        <f>G115+H115-I115</f>
        <v>0</v>
      </c>
      <c r="K115" s="118"/>
      <c r="L115" s="148"/>
      <c r="M115" s="148"/>
      <c r="N115" s="148"/>
      <c r="O115" s="148"/>
      <c r="P115" s="148"/>
      <c r="Q115" s="159">
        <f>SUM(L115:P115)</f>
        <v>0</v>
      </c>
      <c r="S115" s="51">
        <f>J115-Q115</f>
        <v>0</v>
      </c>
      <c r="T115" s="52" t="e">
        <f>Q115/E115</f>
        <v>#DIV/0!</v>
      </c>
    </row>
    <row r="116" spans="2:20" ht="20.100000000000001" customHeight="1" x14ac:dyDescent="0.25">
      <c r="B116" s="91"/>
      <c r="C116" s="92"/>
      <c r="D116" s="93"/>
      <c r="E116" s="93"/>
      <c r="F116" s="140"/>
      <c r="G116" s="67"/>
      <c r="H116" s="67"/>
      <c r="I116" s="80"/>
      <c r="J116" s="67"/>
      <c r="K116" s="118"/>
      <c r="L116" s="149"/>
      <c r="M116" s="149"/>
      <c r="N116" s="149"/>
      <c r="O116" s="149"/>
      <c r="P116" s="149"/>
      <c r="Q116" s="56"/>
      <c r="S116" s="57"/>
      <c r="T116" s="58"/>
    </row>
    <row r="117" spans="2:20" ht="60.75" customHeight="1" x14ac:dyDescent="0.25">
      <c r="B117" s="98" t="s">
        <v>214</v>
      </c>
      <c r="C117" s="88"/>
      <c r="D117" s="89">
        <v>764681.52</v>
      </c>
      <c r="E117" s="89"/>
      <c r="F117" s="135"/>
      <c r="G117" s="49"/>
      <c r="H117" s="49"/>
      <c r="I117" s="72"/>
      <c r="J117" s="49">
        <f>G117+H117-I117</f>
        <v>0</v>
      </c>
      <c r="K117" s="118"/>
      <c r="L117" s="148"/>
      <c r="M117" s="148"/>
      <c r="N117" s="148"/>
      <c r="O117" s="148"/>
      <c r="P117" s="148"/>
      <c r="Q117" s="159">
        <f>SUM(L117:P117)</f>
        <v>0</v>
      </c>
      <c r="S117" s="51">
        <f>J117-Q117</f>
        <v>0</v>
      </c>
      <c r="T117" s="52" t="e">
        <f>Q117/E117</f>
        <v>#DIV/0!</v>
      </c>
    </row>
    <row r="118" spans="2:20" ht="20.100000000000001" customHeight="1" x14ac:dyDescent="0.25">
      <c r="B118" s="91"/>
      <c r="C118" s="92"/>
      <c r="D118" s="93"/>
      <c r="E118" s="93"/>
      <c r="F118" s="140"/>
      <c r="G118" s="67"/>
      <c r="H118" s="67"/>
      <c r="I118" s="80"/>
      <c r="J118" s="67"/>
      <c r="K118" s="118"/>
      <c r="L118" s="149"/>
      <c r="M118" s="149"/>
      <c r="N118" s="149"/>
      <c r="O118" s="149"/>
      <c r="P118" s="149"/>
      <c r="Q118" s="56"/>
      <c r="S118" s="57"/>
      <c r="T118" s="58"/>
    </row>
    <row r="119" spans="2:20" s="46" customFormat="1" ht="7.5" customHeight="1" x14ac:dyDescent="0.25">
      <c r="B119" s="99"/>
      <c r="C119" s="100"/>
      <c r="D119" s="101"/>
      <c r="E119" s="101"/>
      <c r="F119" s="134"/>
      <c r="G119" s="101"/>
      <c r="H119" s="101"/>
      <c r="I119" s="131"/>
      <c r="J119" s="101"/>
      <c r="K119" s="101"/>
      <c r="L119" s="156"/>
      <c r="M119" s="156"/>
      <c r="N119" s="156"/>
      <c r="O119" s="156"/>
      <c r="P119" s="156"/>
      <c r="Q119" s="102"/>
      <c r="S119" s="102"/>
      <c r="T119" s="103"/>
    </row>
    <row r="120" spans="2:20" ht="29.25" customHeight="1" x14ac:dyDescent="0.25">
      <c r="C120" s="105" t="s">
        <v>215</v>
      </c>
      <c r="D120" s="106">
        <f>SUM(D4:D118)</f>
        <v>38234076.000000007</v>
      </c>
      <c r="E120" s="106">
        <f>SUM(E4:E118)</f>
        <v>33122803.409999993</v>
      </c>
      <c r="G120" s="106">
        <f>SUM(G4:G118)</f>
        <v>28554143.460000001</v>
      </c>
      <c r="H120" s="106">
        <f t="shared" ref="H120:J120" si="0">SUM(H4:H118)</f>
        <v>4568662.9500000011</v>
      </c>
      <c r="I120" s="145">
        <f t="shared" si="0"/>
        <v>142770.78</v>
      </c>
      <c r="J120" s="106">
        <f t="shared" si="0"/>
        <v>32980035.629999992</v>
      </c>
      <c r="K120" s="122"/>
      <c r="L120" s="106">
        <f>SUM(L4:L118)</f>
        <v>7742662.6599999992</v>
      </c>
      <c r="M120" s="106">
        <f t="shared" ref="M120:Q120" si="1">SUM(M4:M118)</f>
        <v>9469264.6300000008</v>
      </c>
      <c r="N120" s="106">
        <f t="shared" si="1"/>
        <v>4111181.3699999992</v>
      </c>
      <c r="O120" s="106">
        <f t="shared" si="1"/>
        <v>1579022.05</v>
      </c>
      <c r="P120" s="106">
        <f t="shared" si="1"/>
        <v>279730.19</v>
      </c>
      <c r="Q120" s="106">
        <f t="shared" si="1"/>
        <v>22878917.899999995</v>
      </c>
      <c r="S120" s="106">
        <f>SUM(S4:S118)</f>
        <v>10101117.729999999</v>
      </c>
    </row>
    <row r="121" spans="2:20" ht="8.25" customHeight="1" x14ac:dyDescent="0.25">
      <c r="B121" s="42"/>
      <c r="C121" s="107"/>
      <c r="D121" s="108"/>
      <c r="E121" s="109"/>
      <c r="G121" s="108"/>
      <c r="H121" s="108"/>
      <c r="I121" s="115"/>
      <c r="J121" s="108"/>
      <c r="K121" s="123"/>
      <c r="L121" s="157"/>
      <c r="M121" s="157"/>
      <c r="N121" s="157"/>
      <c r="O121" s="157"/>
      <c r="P121" s="157"/>
      <c r="Q121" s="109"/>
    </row>
    <row r="122" spans="2:20" ht="27.95" customHeight="1" x14ac:dyDescent="0.25">
      <c r="B122" s="110" t="s">
        <v>216</v>
      </c>
      <c r="C122" s="111">
        <f>'[1]ADEUDO PROGRAMAS'!$F$5</f>
        <v>22940448</v>
      </c>
      <c r="D122" s="42"/>
      <c r="I122" s="132"/>
      <c r="L122" s="157"/>
      <c r="M122" s="157"/>
      <c r="N122" s="157"/>
      <c r="O122" s="157"/>
      <c r="P122" s="157"/>
      <c r="Q122" s="112"/>
      <c r="S122" s="113"/>
    </row>
    <row r="123" spans="2:20" ht="27.95" customHeight="1" x14ac:dyDescent="0.25">
      <c r="B123" s="110" t="s">
        <v>217</v>
      </c>
      <c r="C123" s="111">
        <f>Q120</f>
        <v>22878917.899999995</v>
      </c>
      <c r="D123" s="42"/>
      <c r="I123" s="115"/>
      <c r="L123" s="157"/>
      <c r="M123" s="157"/>
      <c r="N123" s="157"/>
      <c r="O123" s="175" t="s">
        <v>218</v>
      </c>
      <c r="P123" s="175"/>
      <c r="Q123" s="109"/>
    </row>
    <row r="124" spans="2:20" ht="27.95" customHeight="1" x14ac:dyDescent="0.25">
      <c r="B124" s="110" t="s">
        <v>219</v>
      </c>
      <c r="C124" s="111">
        <f>C122-C123</f>
        <v>61530.100000005215</v>
      </c>
      <c r="D124" s="42"/>
      <c r="I124" s="115"/>
      <c r="L124" s="157"/>
      <c r="M124" s="157"/>
      <c r="N124" s="157"/>
      <c r="O124" s="157"/>
      <c r="P124" s="157"/>
      <c r="Q124" s="115"/>
      <c r="S124" s="115"/>
      <c r="T124" s="115"/>
    </row>
    <row r="125" spans="2:20" ht="14.25" customHeight="1" x14ac:dyDescent="0.25"/>
    <row r="126" spans="2:20" ht="25.5" customHeight="1" x14ac:dyDescent="0.25"/>
    <row r="130" spans="2:2" x14ac:dyDescent="0.25">
      <c r="B130" s="42"/>
    </row>
  </sheetData>
  <mergeCells count="2">
    <mergeCell ref="D2:E2"/>
    <mergeCell ref="O123:P123"/>
  </mergeCells>
  <pageMargins left="0.23" right="0.12" top="0.34" bottom="0.23" header="0.21" footer="0.14000000000000001"/>
  <pageSetup paperSize="9" scale="2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INF TRIM ABR-JUN 2018</vt:lpstr>
      <vt:lpstr>2DO TRIM 2018  FAISM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usuario</cp:lastModifiedBy>
  <cp:lastPrinted>2018-07-12T23:54:23Z</cp:lastPrinted>
  <dcterms:created xsi:type="dcterms:W3CDTF">2018-01-08T18:55:09Z</dcterms:created>
  <dcterms:modified xsi:type="dcterms:W3CDTF">2018-07-18T03:34:17Z</dcterms:modified>
</cp:coreProperties>
</file>