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TRIM 2017 ESTIMADO\"/>
    </mc:Choice>
  </mc:AlternateContent>
  <bookViews>
    <workbookView xWindow="360" yWindow="600" windowWidth="18675" windowHeight="11295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52511"/>
</workbook>
</file>

<file path=xl/calcChain.xml><?xml version="1.0" encoding="utf-8"?>
<calcChain xmlns="http://schemas.openxmlformats.org/spreadsheetml/2006/main">
  <c r="D12" i="2" l="1"/>
  <c r="G22" i="6" l="1"/>
  <c r="G23" i="6"/>
  <c r="D291" i="1" s="1"/>
  <c r="G24" i="6"/>
  <c r="G14" i="6"/>
  <c r="G15" i="6"/>
  <c r="G16" i="6"/>
  <c r="G17" i="6"/>
  <c r="G18" i="6"/>
  <c r="G19" i="6"/>
  <c r="G20" i="6"/>
  <c r="G21" i="6"/>
  <c r="D290" i="1" s="1"/>
  <c r="H78" i="9" l="1"/>
  <c r="H76" i="9" s="1"/>
  <c r="G76" i="9"/>
  <c r="F76" i="9"/>
  <c r="E76" i="9"/>
  <c r="H69" i="9"/>
  <c r="G69" i="9"/>
  <c r="F69" i="9"/>
  <c r="E69" i="9"/>
  <c r="K65" i="9"/>
  <c r="J65" i="9"/>
  <c r="I65" i="9"/>
  <c r="H65" i="9"/>
  <c r="G65" i="9"/>
  <c r="F65" i="9"/>
  <c r="E65" i="9"/>
  <c r="J60" i="9"/>
  <c r="K60" i="9" s="1"/>
  <c r="H58" i="9"/>
  <c r="G58" i="9"/>
  <c r="F58" i="9"/>
  <c r="E58" i="9"/>
  <c r="H52" i="9"/>
  <c r="G52" i="9"/>
  <c r="F52" i="9"/>
  <c r="E52" i="9"/>
  <c r="H35" i="9"/>
  <c r="G33" i="9"/>
  <c r="F33" i="9"/>
  <c r="E33" i="9"/>
  <c r="H16" i="9"/>
  <c r="D433" i="1" s="1"/>
  <c r="D432" i="1" s="1"/>
  <c r="K14" i="9"/>
  <c r="J14" i="9"/>
  <c r="I14" i="9"/>
  <c r="H14" i="9"/>
  <c r="G14" i="9"/>
  <c r="F14" i="9"/>
  <c r="E14" i="9"/>
  <c r="J11" i="9"/>
  <c r="I11" i="9"/>
  <c r="G55" i="7"/>
  <c r="D363" i="1" s="1"/>
  <c r="K52" i="7"/>
  <c r="J52" i="7"/>
  <c r="I52" i="7"/>
  <c r="H52" i="7"/>
  <c r="F52" i="7"/>
  <c r="E52" i="7"/>
  <c r="G52" i="7" s="1"/>
  <c r="D52" i="7"/>
  <c r="G49" i="7"/>
  <c r="D361" i="1" s="1"/>
  <c r="G33" i="7"/>
  <c r="I33" i="7" s="1"/>
  <c r="F31" i="7"/>
  <c r="E31" i="7"/>
  <c r="D31" i="7"/>
  <c r="G28" i="7"/>
  <c r="D352" i="1" s="1"/>
  <c r="G27" i="7"/>
  <c r="G26" i="7"/>
  <c r="D351" i="1" s="1"/>
  <c r="G25" i="7"/>
  <c r="G24" i="7"/>
  <c r="G23" i="7"/>
  <c r="G22" i="7"/>
  <c r="D349" i="1" s="1"/>
  <c r="G21" i="7"/>
  <c r="G20" i="7"/>
  <c r="G19" i="7"/>
  <c r="G18" i="7"/>
  <c r="G16" i="7"/>
  <c r="D347" i="1" s="1"/>
  <c r="G15" i="7"/>
  <c r="G14" i="7"/>
  <c r="D346" i="1" s="1"/>
  <c r="H12" i="7"/>
  <c r="G12" i="7"/>
  <c r="D345" i="1" s="1"/>
  <c r="F10" i="7"/>
  <c r="E10" i="7"/>
  <c r="D10" i="7"/>
  <c r="D8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17" i="1" s="1"/>
  <c r="D309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301" i="1" s="1"/>
  <c r="D300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G168" i="4"/>
  <c r="G167" i="4"/>
  <c r="G166" i="4"/>
  <c r="I166" i="4" s="1"/>
  <c r="G165" i="4"/>
  <c r="D191" i="1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F149" i="4"/>
  <c r="E149" i="4"/>
  <c r="D149" i="4"/>
  <c r="G148" i="4"/>
  <c r="G147" i="4"/>
  <c r="D182" i="1" s="1"/>
  <c r="G146" i="4"/>
  <c r="G145" i="4"/>
  <c r="G144" i="4"/>
  <c r="G143" i="4"/>
  <c r="G142" i="4"/>
  <c r="G141" i="4"/>
  <c r="D179" i="1" s="1"/>
  <c r="G140" i="4"/>
  <c r="I140" i="4" s="1"/>
  <c r="J140" i="4" s="1"/>
  <c r="G139" i="4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4" i="4"/>
  <c r="D171" i="1" s="1"/>
  <c r="G123" i="4"/>
  <c r="G122" i="4"/>
  <c r="D170" i="1" s="1"/>
  <c r="G121" i="4"/>
  <c r="G120" i="4"/>
  <c r="G119" i="4"/>
  <c r="G118" i="4"/>
  <c r="G117" i="4"/>
  <c r="G116" i="4"/>
  <c r="G115" i="4"/>
  <c r="D167" i="1" s="1"/>
  <c r="G114" i="4"/>
  <c r="G113" i="4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G74" i="4"/>
  <c r="G73" i="4"/>
  <c r="G72" i="4"/>
  <c r="G71" i="4"/>
  <c r="F69" i="4"/>
  <c r="E69" i="4"/>
  <c r="D69" i="4"/>
  <c r="G67" i="4"/>
  <c r="D144" i="1" s="1"/>
  <c r="G66" i="4"/>
  <c r="G65" i="4"/>
  <c r="G64" i="4"/>
  <c r="G63" i="4"/>
  <c r="G62" i="4"/>
  <c r="G61" i="4"/>
  <c r="D141" i="1" s="1"/>
  <c r="G60" i="4"/>
  <c r="G59" i="4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F27" i="4"/>
  <c r="E27" i="4"/>
  <c r="D27" i="4"/>
  <c r="G23" i="4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E8" i="7" l="1"/>
  <c r="F8" i="7"/>
  <c r="F13" i="5"/>
  <c r="E11" i="9"/>
  <c r="H5" i="4"/>
  <c r="G11" i="9"/>
  <c r="D13" i="5"/>
  <c r="E9" i="6"/>
  <c r="I33" i="4"/>
  <c r="J33" i="4" s="1"/>
  <c r="D128" i="1"/>
  <c r="I102" i="4"/>
  <c r="J102" i="4" s="1"/>
  <c r="D156" i="1"/>
  <c r="I13" i="6"/>
  <c r="D286" i="1"/>
  <c r="D285" i="1" s="1"/>
  <c r="D284" i="1" s="1"/>
  <c r="I22" i="4"/>
  <c r="J22" i="4" s="1"/>
  <c r="D123" i="1"/>
  <c r="I82" i="4"/>
  <c r="J82" i="4" s="1"/>
  <c r="D146" i="1"/>
  <c r="I92" i="4"/>
  <c r="J92" i="4" s="1"/>
  <c r="D157" i="1"/>
  <c r="I113" i="4"/>
  <c r="J113" i="4" s="1"/>
  <c r="D166" i="1"/>
  <c r="I131" i="4"/>
  <c r="J131" i="4" s="1"/>
  <c r="D174" i="1"/>
  <c r="F11" i="9"/>
  <c r="H33" i="9"/>
  <c r="D442" i="1"/>
  <c r="D441" i="1" s="1"/>
  <c r="G27" i="4"/>
  <c r="I27" i="4" s="1"/>
  <c r="J27" i="4" s="1"/>
  <c r="D127" i="1"/>
  <c r="G129" i="4"/>
  <c r="I129" i="4" s="1"/>
  <c r="J129" i="4" s="1"/>
  <c r="D178" i="1"/>
  <c r="G53" i="6"/>
  <c r="I26" i="4"/>
  <c r="J26" i="4" s="1"/>
  <c r="D119" i="1"/>
  <c r="I97" i="4"/>
  <c r="J97" i="4" s="1"/>
  <c r="D160" i="1"/>
  <c r="E13" i="5"/>
  <c r="G78" i="5"/>
  <c r="G13" i="5" s="1"/>
  <c r="I13" i="5" s="1"/>
  <c r="D227" i="1"/>
  <c r="G41" i="6"/>
  <c r="D9" i="6"/>
  <c r="F9" i="6"/>
  <c r="G77" i="6"/>
  <c r="G107" i="6"/>
  <c r="G57" i="6"/>
  <c r="G97" i="6"/>
  <c r="G10" i="7"/>
  <c r="G31" i="7"/>
  <c r="J13" i="6"/>
  <c r="I11" i="6"/>
  <c r="I9" i="6" s="1"/>
  <c r="G11" i="6"/>
  <c r="G161" i="4"/>
  <c r="G47" i="4"/>
  <c r="E5" i="4"/>
  <c r="D5" i="4"/>
  <c r="G7" i="4"/>
  <c r="I7" i="4" s="1"/>
  <c r="J7" i="4" s="1"/>
  <c r="F5" i="4"/>
  <c r="G149" i="4"/>
  <c r="I149" i="4" s="1"/>
  <c r="J149" i="4" s="1"/>
  <c r="G111" i="4"/>
  <c r="I111" i="4" s="1"/>
  <c r="J111" i="4" s="1"/>
  <c r="G89" i="4"/>
  <c r="I89" i="4" s="1"/>
  <c r="J89" i="4" s="1"/>
  <c r="G69" i="4"/>
  <c r="I69" i="4" s="1"/>
  <c r="J69" i="4" s="1"/>
  <c r="J166" i="4"/>
  <c r="J161" i="4" s="1"/>
  <c r="I161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7" i="3"/>
  <c r="D103" i="1" s="1"/>
  <c r="G126" i="3"/>
  <c r="G125" i="3"/>
  <c r="D102" i="1" s="1"/>
  <c r="G124" i="3"/>
  <c r="G123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H29" i="3"/>
  <c r="F29" i="3"/>
  <c r="E29" i="3"/>
  <c r="D29" i="3"/>
  <c r="G26" i="3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G12" i="3"/>
  <c r="H9" i="3"/>
  <c r="F9" i="3"/>
  <c r="E9" i="3"/>
  <c r="D9" i="3"/>
  <c r="G90" i="2"/>
  <c r="F90" i="2"/>
  <c r="E90" i="2"/>
  <c r="D90" i="2"/>
  <c r="G78" i="2"/>
  <c r="G77" i="2"/>
  <c r="F77" i="2"/>
  <c r="E77" i="2"/>
  <c r="D77" i="2"/>
  <c r="G75" i="2"/>
  <c r="I75" i="2" s="1"/>
  <c r="J75" i="2" s="1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I55" i="2" s="1"/>
  <c r="J55" i="2" s="1"/>
  <c r="H53" i="2"/>
  <c r="F53" i="2"/>
  <c r="E53" i="2"/>
  <c r="D53" i="2"/>
  <c r="G48" i="2"/>
  <c r="D30" i="1" s="1"/>
  <c r="G47" i="2"/>
  <c r="G46" i="2"/>
  <c r="G45" i="2"/>
  <c r="G44" i="2"/>
  <c r="G43" i="2"/>
  <c r="G42" i="2"/>
  <c r="G41" i="2"/>
  <c r="I36" i="2" s="1"/>
  <c r="J36" i="2" s="1"/>
  <c r="G37" i="2"/>
  <c r="I37" i="2" s="1"/>
  <c r="J37" i="2" s="1"/>
  <c r="G35" i="2"/>
  <c r="I39" i="2" s="1"/>
  <c r="J39" i="2" s="1"/>
  <c r="H33" i="2"/>
  <c r="H12" i="2" s="1"/>
  <c r="F33" i="2"/>
  <c r="E33" i="2"/>
  <c r="D33" i="2"/>
  <c r="G32" i="2"/>
  <c r="G31" i="2"/>
  <c r="G30" i="2"/>
  <c r="G29" i="2"/>
  <c r="G28" i="2"/>
  <c r="D21" i="1" s="1"/>
  <c r="G27" i="2"/>
  <c r="D20" i="1" s="1"/>
  <c r="G25" i="2"/>
  <c r="D19" i="1" s="1"/>
  <c r="F23" i="2"/>
  <c r="E23" i="2"/>
  <c r="D23" i="2"/>
  <c r="G19" i="2"/>
  <c r="I19" i="2" s="1"/>
  <c r="J19" i="2" s="1"/>
  <c r="J14" i="2" s="1"/>
  <c r="F14" i="2"/>
  <c r="E14" i="2"/>
  <c r="D14" i="2"/>
  <c r="F7" i="3" l="1"/>
  <c r="D33" i="1"/>
  <c r="D24" i="1"/>
  <c r="D43" i="1"/>
  <c r="G14" i="2"/>
  <c r="I14" i="2" s="1"/>
  <c r="D16" i="1"/>
  <c r="D25" i="1"/>
  <c r="H7" i="3"/>
  <c r="I12" i="3"/>
  <c r="J12" i="3" s="1"/>
  <c r="D51" i="1"/>
  <c r="I31" i="3"/>
  <c r="J31" i="3" s="1"/>
  <c r="D60" i="1"/>
  <c r="H11" i="9"/>
  <c r="I22" i="3"/>
  <c r="J22" i="3" s="1"/>
  <c r="D56" i="1"/>
  <c r="G85" i="3"/>
  <c r="D84" i="1"/>
  <c r="G102" i="3"/>
  <c r="D92" i="1"/>
  <c r="I132" i="3"/>
  <c r="J132" i="3" s="1"/>
  <c r="D105" i="1"/>
  <c r="D27" i="1"/>
  <c r="G29" i="3"/>
  <c r="G9" i="6"/>
  <c r="G8" i="7"/>
  <c r="G5" i="4"/>
  <c r="I5" i="4"/>
  <c r="G130" i="3"/>
  <c r="G108" i="3"/>
  <c r="D7" i="3"/>
  <c r="E7" i="3"/>
  <c r="G9" i="3"/>
  <c r="G121" i="3"/>
  <c r="G64" i="3"/>
  <c r="G37" i="3"/>
  <c r="G63" i="2"/>
  <c r="F12" i="2"/>
  <c r="J33" i="2"/>
  <c r="G23" i="2"/>
  <c r="G33" i="2"/>
  <c r="E12" i="2"/>
  <c r="J53" i="2"/>
  <c r="I33" i="2"/>
  <c r="G53" i="2"/>
  <c r="I53" i="2"/>
  <c r="I130" i="3" l="1"/>
  <c r="J130" i="3" s="1"/>
  <c r="I29" i="3"/>
  <c r="J29" i="3" s="1"/>
  <c r="I9" i="3"/>
  <c r="I7" i="3" s="1"/>
  <c r="G7" i="3"/>
  <c r="G12" i="2"/>
  <c r="I12" i="2" s="1"/>
  <c r="D362" i="1"/>
  <c r="D353" i="1"/>
  <c r="J9" i="3" l="1"/>
  <c r="D63" i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<sst xmlns="http://schemas.openxmlformats.org/spreadsheetml/2006/main" count="910" uniqueCount="841">
  <si>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</si>
  <si>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</si>
  <si>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</si>
  <si>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</si>
  <si>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</si>
  <si>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</si>
  <si>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</si>
  <si>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</si>
  <si>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</si>
  <si>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</si>
  <si>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</si>
  <si>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</si>
  <si>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</si>
  <si>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</si>
  <si>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</si>
  <si>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</si>
  <si>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</si>
  <si>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</si>
  <si>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</si>
  <si>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</si>
  <si>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</si>
  <si>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</si>
  <si>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</si>
  <si>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</si>
  <si>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</si>
  <si>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</si>
  <si>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</si>
  <si>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</si>
  <si>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</si>
  <si>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</si>
  <si>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</si>
  <si>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</si>
  <si>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</si>
  <si>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</si>
  <si>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</si>
  <si>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</si>
  <si>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</si>
  <si>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</si>
  <si>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</si>
  <si>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</si>
  <si>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</si>
  <si>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</si>
  <si>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</si>
  <si>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</si>
  <si>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</si>
  <si>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</si>
  <si>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</si>
  <si>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</si>
  <si>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</si>
  <si>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</si>
  <si>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</si>
  <si>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</si>
  <si>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</si>
  <si>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</si>
  <si>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</si>
  <si>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</si>
  <si>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</si>
  <si>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</si>
  <si>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</si>
  <si>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</si>
  <si>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</si>
  <si>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</si>
  <si>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</si>
  <si>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</si>
  <si>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</si>
  <si>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</si>
  <si>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</si>
  <si>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</si>
  <si>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</si>
  <si>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</si>
  <si>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</si>
  <si>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</si>
  <si>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</si>
  <si>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</si>
  <si>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</si>
  <si>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</si>
  <si>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</si>
  <si>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</si>
  <si>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</si>
  <si>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</si>
  <si>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</si>
  <si>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</si>
  <si>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</si>
  <si>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</si>
  <si>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</si>
  <si>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</si>
  <si>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</si>
  <si>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</si>
  <si>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</si>
  <si>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</si>
  <si>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</si>
  <si>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</si>
  <si>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</si>
  <si>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</si>
  <si>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</si>
  <si>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</si>
  <si>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</si>
  <si>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</si>
  <si>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</si>
  <si>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</si>
  <si>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</si>
  <si>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</si>
  <si>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</si>
  <si>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</si>
  <si>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</si>
  <si>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</si>
  <si>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</si>
  <si>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</si>
  <si>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</si>
  <si>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</si>
  <si>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</si>
  <si>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</si>
  <si>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</si>
  <si>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</si>
  <si>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</si>
  <si>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</si>
  <si>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</si>
  <si>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</si>
  <si>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</si>
  <si>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</si>
  <si>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</si>
  <si>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</si>
  <si>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</si>
  <si>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</si>
  <si>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</si>
  <si>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</si>
  <si>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</si>
  <si>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</si>
  <si>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</si>
  <si>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</si>
  <si>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</si>
  <si>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</si>
  <si>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</si>
  <si>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</si>
  <si>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</si>
  <si>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</si>
  <si>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</si>
  <si>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</si>
  <si>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</si>
  <si>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</si>
  <si>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</si>
  <si>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</si>
  <si>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</si>
  <si>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</si>
  <si>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</si>
  <si>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</si>
  <si>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</si>
  <si>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</si>
  <si>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</si>
  <si>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</si>
  <si>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</si>
  <si>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</si>
  <si>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</si>
  <si>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</si>
  <si>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</si>
  <si>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</si>
  <si>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</si>
  <si>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</si>
  <si>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</si>
  <si>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</si>
  <si>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</si>
  <si>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</si>
  <si>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</si>
  <si>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</si>
  <si>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</si>
  <si>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</si>
  <si>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</si>
  <si>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</si>
  <si>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</si>
  <si>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</si>
  <si>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</si>
  <si>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</si>
  <si>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</si>
  <si>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</si>
  <si>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</si>
  <si>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</si>
  <si>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</si>
  <si>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</si>
  <si>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</si>
  <si>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</si>
  <si>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</si>
  <si>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</si>
  <si>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</si>
  <si>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</si>
  <si>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</si>
  <si>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</si>
  <si>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</si>
  <si>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</si>
  <si>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</si>
  <si>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</si>
  <si>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</si>
  <si>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</si>
  <si>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</si>
  <si>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</si>
  <si>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</si>
  <si>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</si>
  <si>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</si>
  <si>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</si>
  <si>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</si>
  <si>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</si>
  <si>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</si>
  <si>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</si>
  <si>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</si>
  <si>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</si>
  <si>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</si>
  <si>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</si>
  <si>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</si>
  <si>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</si>
  <si>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</si>
  <si>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</si>
  <si>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</si>
  <si>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</si>
  <si>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</si>
  <si>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</si>
  <si>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</si>
  <si>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</si>
  <si>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</si>
  <si>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</si>
  <si>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</si>
  <si>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</si>
  <si>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</si>
  <si>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</si>
  <si>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</si>
  <si>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</si>
  <si>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</si>
  <si>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</si>
  <si>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</si>
  <si>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</si>
  <si>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</si>
  <si>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</si>
  <si>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</si>
  <si>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</si>
  <si>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</si>
  <si>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</si>
  <si>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</si>
  <si>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</si>
  <si>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</si>
  <si>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</si>
  <si>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</si>
  <si>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</si>
  <si>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</si>
  <si>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</si>
  <si>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</si>
  <si>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</si>
  <si>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</si>
  <si>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</si>
  <si>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</si>
  <si>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</si>
  <si>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</si>
  <si>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</si>
  <si>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</si>
  <si>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</si>
  <si>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</si>
  <si>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</si>
  <si>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</si>
  <si>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</si>
  <si>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</si>
  <si>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</si>
  <si>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</si>
  <si>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</si>
  <si>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</si>
  <si>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</si>
  <si>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</si>
  <si>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</si>
  <si>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</si>
  <si>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</si>
  <si>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</si>
  <si>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</si>
  <si>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</si>
  <si>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</si>
  <si>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</si>
  <si>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</si>
  <si>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</si>
  <si>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</si>
  <si>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</si>
  <si>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</si>
  <si>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</si>
  <si>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</si>
  <si>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</si>
  <si>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</si>
  <si>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</si>
  <si>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</si>
  <si>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</si>
  <si>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</si>
  <si>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</si>
  <si>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</si>
  <si>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</si>
  <si>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</si>
  <si>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</si>
  <si>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</si>
  <si>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</si>
  <si>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</si>
  <si>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</si>
  <si>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</si>
  <si>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</si>
  <si>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</si>
  <si>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</si>
  <si>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</si>
  <si>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</si>
  <si>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</si>
  <si>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</si>
  <si>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</si>
  <si>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</si>
  <si>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</si>
  <si>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</si>
  <si>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</si>
  <si>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</si>
  <si>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</si>
  <si>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</si>
  <si>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</si>
  <si>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</si>
  <si>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</si>
  <si>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</si>
  <si>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</si>
  <si>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</si>
  <si>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</si>
  <si>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</si>
  <si>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</si>
  <si>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</si>
  <si>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</si>
  <si>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</si>
  <si>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</si>
  <si>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</si>
  <si>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</si>
  <si>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</si>
  <si>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</si>
  <si>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</si>
  <si>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</si>
  <si>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</si>
  <si>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</si>
  <si>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</si>
  <si>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</si>
  <si>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</si>
  <si>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</si>
  <si>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</si>
  <si>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</si>
  <si>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</si>
  <si>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</si>
  <si>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</si>
  <si>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</si>
  <si>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</si>
  <si>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</si>
  <si>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</si>
  <si>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</si>
  <si>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</si>
  <si>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</si>
  <si>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</si>
  <si>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</si>
  <si>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</si>
  <si>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</si>
  <si>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</si>
  <si>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</si>
  <si>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</si>
  <si>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</si>
  <si>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</si>
  <si>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</si>
  <si>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</si>
  <si>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</si>
  <si>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</si>
  <si>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</si>
  <si>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</si>
  <si>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</si>
  <si>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</si>
  <si>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</si>
  <si>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</si>
  <si>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</si>
  <si>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</si>
  <si>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</si>
  <si>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</si>
  <si>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</si>
  <si>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</si>
  <si>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</si>
  <si>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</si>
  <si>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</si>
  <si>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</si>
  <si>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</si>
  <si>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</si>
  <si>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</si>
  <si>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</si>
  <si>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</si>
  <si>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</si>
  <si>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</si>
  <si>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</si>
  <si>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</si>
  <si>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</si>
  <si>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</si>
  <si>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</si>
  <si>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</si>
  <si>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</si>
  <si>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</si>
  <si>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</si>
  <si>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</si>
  <si>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</si>
  <si>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</si>
  <si>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</si>
  <si>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</si>
  <si>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</si>
  <si>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</si>
  <si>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</si>
  <si>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</si>
  <si>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</si>
  <si>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</si>
  <si>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</si>
  <si>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</si>
  <si>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</si>
  <si>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</si>
  <si>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</si>
  <si>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</si>
  <si>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</si>
  <si>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</si>
  <si>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</si>
  <si>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</si>
  <si>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</si>
  <si>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</si>
  <si>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</si>
  <si>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</si>
  <si>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</si>
  <si>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</si>
  <si>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ABR</t>
  </si>
  <si>
    <t>MAY</t>
  </si>
  <si>
    <t>JUN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</si>
  <si>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</si>
  <si>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</si>
  <si>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</si>
  <si>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</si>
  <si>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</si>
  <si>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</si>
  <si>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</si>
  <si>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</si>
  <si>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</si>
  <si>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</si>
  <si>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</si>
  <si>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</si>
  <si>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</si>
  <si>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</si>
  <si>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</si>
  <si>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</si>
  <si>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</si>
  <si>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</si>
  <si>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</si>
  <si>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</si>
  <si>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</si>
  <si>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</si>
  <si>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</si>
  <si>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</si>
  <si>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</si>
  <si>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</si>
  <si>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</si>
  <si>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</si>
  <si>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</si>
  <si>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</si>
  <si>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</si>
  <si>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</si>
  <si>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</si>
  <si>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</si>
  <si>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</si>
  <si>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</si>
  <si>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</si>
  <si>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</si>
  <si>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</si>
  <si>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</si>
  <si>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</si>
  <si>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</si>
  <si>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</si>
  <si>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</si>
  <si>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</si>
  <si>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</si>
  <si>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</si>
  <si>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</si>
  <si>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</si>
  <si>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</si>
  <si>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</si>
  <si>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</si>
  <si>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</si>
  <si>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</si>
  <si>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</si>
  <si>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</si>
  <si>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</si>
  <si>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</si>
  <si>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</si>
  <si>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</si>
  <si>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</si>
  <si>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</si>
  <si>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</si>
  <si>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</si>
  <si>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</si>
  <si>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</si>
  <si>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</si>
  <si>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</si>
  <si>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</si>
  <si>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</si>
  <si>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</si>
  <si>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</si>
  <si>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</si>
  <si>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</si>
  <si>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</si>
  <si>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</si>
  <si>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</si>
  <si>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</si>
  <si>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</si>
  <si>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</si>
  <si>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</si>
  <si>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</si>
  <si>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</si>
  <si>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</si>
  <si>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</si>
  <si>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</si>
  <si>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</si>
  <si>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</si>
  <si>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</si>
  <si>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</si>
  <si>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</si>
  <si>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</si>
  <si>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</si>
  <si>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</si>
  <si>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</si>
  <si>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</si>
  <si>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</si>
  <si>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</si>
  <si>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</si>
  <si>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</si>
  <si>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</si>
  <si>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</si>
  <si>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</si>
  <si>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</si>
  <si>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</si>
  <si>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</si>
  <si>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</si>
  <si>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</si>
  <si>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</si>
  <si>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</si>
  <si>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</si>
  <si>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</si>
  <si>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</si>
  <si>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</si>
  <si>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</si>
  <si>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</si>
  <si>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</si>
  <si>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</si>
  <si>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</si>
  <si>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</si>
  <si>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</si>
  <si>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</si>
  <si>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</si>
  <si>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</si>
  <si>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</si>
  <si>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</si>
  <si>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</si>
  <si>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</si>
  <si>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</si>
  <si>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</si>
  <si>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</si>
  <si>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</si>
  <si>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</si>
  <si>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</si>
  <si>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</si>
  <si>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</si>
  <si>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</si>
  <si>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</si>
  <si>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</si>
  <si>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</si>
  <si>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</si>
  <si>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</si>
  <si>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</si>
  <si>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</si>
  <si>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</si>
  <si>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</si>
  <si>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</si>
  <si>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</si>
  <si>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</si>
  <si>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</si>
  <si>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</si>
  <si>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</si>
  <si>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</si>
  <si>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</si>
  <si>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</si>
  <si>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</si>
  <si>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</si>
  <si>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</si>
  <si>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</si>
  <si>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</si>
  <si>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</si>
  <si>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</si>
  <si>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</si>
  <si>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</si>
  <si>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</si>
  <si>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</si>
  <si>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</si>
  <si>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</si>
  <si>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</si>
  <si>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</si>
  <si>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</si>
  <si>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</si>
  <si>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</si>
  <si>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</si>
  <si>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</si>
  <si>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</si>
  <si>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</si>
  <si>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</si>
  <si>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</si>
  <si>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</si>
  <si>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</si>
  <si>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</si>
  <si>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</si>
  <si>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</si>
  <si>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</si>
  <si>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</si>
  <si>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</si>
  <si>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</si>
  <si>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</si>
  <si>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</si>
  <si>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</si>
  <si>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</si>
  <si>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</si>
  <si>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</si>
  <si>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</si>
  <si>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</si>
  <si>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</si>
  <si>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</si>
  <si>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</si>
  <si>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</si>
  <si>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</si>
  <si>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</si>
  <si>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</si>
  <si>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</si>
  <si>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</si>
  <si>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</si>
  <si>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</si>
  <si>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</si>
  <si>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</si>
  <si>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</si>
  <si>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</si>
  <si>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</si>
  <si>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</si>
  <si>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</si>
  <si>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</si>
  <si>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</si>
  <si>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</si>
  <si>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</si>
  <si>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</si>
  <si>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</si>
  <si>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</si>
  <si>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</si>
  <si>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</si>
  <si>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</si>
  <si>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</si>
  <si>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</si>
  <si>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</si>
  <si>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</si>
  <si>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</si>
  <si>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</si>
  <si>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</si>
  <si>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</si>
  <si>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</si>
  <si>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</si>
  <si>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</si>
  <si>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</si>
  <si>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</si>
  <si>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</si>
  <si>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</si>
  <si>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</si>
  <si>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</si>
  <si>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</si>
  <si>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</si>
  <si>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</si>
  <si>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</si>
  <si>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</si>
  <si>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</si>
  <si>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</si>
  <si>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</si>
  <si>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</si>
  <si>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</si>
  <si>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</si>
  <si>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</si>
  <si>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</si>
  <si>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</si>
  <si>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</si>
  <si>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</si>
  <si>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</si>
  <si>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</si>
  <si>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</si>
  <si>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</si>
  <si>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</si>
  <si>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</si>
  <si>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</si>
  <si>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</si>
  <si>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</si>
  <si>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</si>
  <si>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</si>
  <si>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</si>
  <si>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</si>
  <si>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</si>
  <si>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</si>
  <si>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</si>
  <si>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</si>
  <si>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</si>
  <si>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</si>
  <si>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</si>
  <si>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</si>
  <si>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</si>
  <si>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</si>
  <si>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</si>
  <si>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</si>
  <si>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</si>
  <si>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</si>
  <si>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</si>
  <si>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</si>
  <si>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</si>
  <si>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</si>
  <si>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</si>
  <si>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</si>
  <si>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</si>
  <si>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</si>
  <si>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</si>
  <si>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</si>
  <si>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</si>
  <si>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</si>
  <si>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</si>
  <si>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</si>
  <si>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</si>
  <si>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</si>
  <si>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</si>
  <si>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</si>
  <si>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</si>
  <si>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</si>
  <si>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</si>
  <si>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</si>
  <si>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</si>
  <si>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</si>
  <si>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</si>
  <si>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</si>
  <si>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</si>
  <si>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</si>
  <si>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</si>
  <si>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</si>
  <si>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</si>
  <si>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</si>
  <si>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</si>
  <si>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</si>
  <si>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</si>
  <si>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</si>
  <si>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</si>
  <si>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</si>
  <si>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</si>
  <si>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</si>
  <si>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</si>
  <si>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</si>
  <si>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</si>
  <si>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</si>
  <si>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</si>
  <si>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</si>
  <si>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</si>
  <si>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</si>
  <si>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</si>
  <si>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</si>
  <si>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</si>
  <si>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</si>
  <si>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</si>
  <si>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</si>
  <si>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</si>
  <si>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</si>
  <si>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</si>
  <si>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</si>
  <si>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</si>
  <si>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</si>
  <si>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</si>
  <si>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</si>
  <si>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</si>
  <si>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</si>
  <si>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</si>
  <si>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</si>
  <si>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</si>
  <si>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</si>
  <si>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</si>
  <si>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</si>
  <si>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</si>
  <si>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</si>
  <si>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</si>
  <si>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</si>
  <si>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</si>
  <si>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</si>
  <si>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</si>
  <si>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</si>
  <si>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</si>
  <si>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</si>
  <si>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</si>
  <si>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</si>
  <si>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</si>
  <si>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</si>
  <si>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</si>
  <si>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</si>
  <si>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</si>
  <si>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</si>
  <si>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</si>
  <si>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</si>
  <si>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</si>
  <si>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</si>
  <si>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</si>
  <si>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</si>
  <si>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</si>
  <si>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</si>
  <si>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</si>
  <si>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</si>
  <si>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</si>
  <si>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</si>
  <si>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</si>
  <si>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</si>
  <si>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</si>
  <si>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</si>
  <si>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</si>
  <si>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</si>
  <si>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</si>
  <si>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</si>
  <si>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</si>
  <si>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</si>
  <si>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</si>
  <si>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</si>
  <si>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</si>
  <si>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</si>
  <si>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</si>
  <si>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</si>
  <si>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</si>
  <si>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</si>
  <si>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</si>
  <si>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</si>
  <si>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</si>
  <si>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</si>
  <si>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</si>
  <si>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</si>
  <si>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</si>
  <si>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</si>
  <si>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</si>
  <si>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</si>
  <si>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</si>
  <si>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</si>
  <si>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</si>
  <si>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</si>
  <si>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</si>
  <si>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</si>
  <si>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</si>
  <si>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2DO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</si>
</sst>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8" fillId="0" borderId="0" xfId="7" applyNumberFormat="1"/>
    <xf numFmtId="4" fontId="11" fillId="3" borderId="0" xfId="7" applyNumberFormat="1" applyFont="1" applyFill="1"/>
    <xf numFmtId="4" fontId="9" fillId="0" borderId="0" xfId="7" applyNumberFormat="1" applyFont="1" applyAlignment="1">
      <alignment horizontal="right"/>
    </xf>
    <xf numFmtId="4" fontId="9" fillId="5" borderId="0" xfId="7" applyNumberFormat="1" applyFont="1" applyFill="1" applyProtection="1">
      <protection locked="0" hidden="1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abSelected="1" workbookViewId="0">
      <selection activeCell="N8" sqref="N8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15"/>
      <c r="B8" s="215"/>
      <c r="C8" s="215"/>
      <c r="D8" s="215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16" t="s">
        <v>0</v>
      </c>
      <c r="B10" s="217"/>
      <c r="C10" s="8"/>
      <c r="D10" s="9">
        <f>+D12+D49+D114+D199+D284+D343+D365+D413+D431</f>
        <v>98628368.6916392</v>
      </c>
      <c r="E10" s="10">
        <v>442218817</v>
      </c>
      <c r="F10" s="11"/>
      <c r="H10" s="39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69469970.231639206</v>
      </c>
      <c r="E12" s="44">
        <v>0.64963902931160811</v>
      </c>
      <c r="F12" s="40">
        <f>+E12*E10</f>
        <v>287282603.01920766</v>
      </c>
      <c r="G12" s="16">
        <v>287282603.01920766</v>
      </c>
      <c r="H12" s="211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33281288.80163921</v>
      </c>
      <c r="E13" s="15">
        <f>+D13/$D$12</f>
        <v>0.47907446470275977</v>
      </c>
      <c r="F13" s="40">
        <f>+E13*F12</f>
        <v>137629759.25984234</v>
      </c>
      <c r="G13" s="16">
        <v>132416887.59245098</v>
      </c>
      <c r="H13" s="209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09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09"/>
    </row>
    <row r="16" spans="1:8" hidden="1" x14ac:dyDescent="0.25">
      <c r="A16" s="17">
        <v>113</v>
      </c>
      <c r="B16" s="18" t="s">
        <v>5</v>
      </c>
      <c r="C16" s="18"/>
      <c r="D16" s="19">
        <f>+'C-1000'!G19</f>
        <v>33281288.80163921</v>
      </c>
      <c r="E16" s="15">
        <f>+D16/D13</f>
        <v>1</v>
      </c>
      <c r="F16" s="40">
        <f>+F13</f>
        <v>137629759.25984234</v>
      </c>
      <c r="G16" s="16">
        <v>132416887.59245098</v>
      </c>
      <c r="H16" s="209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09"/>
    </row>
    <row r="18" spans="1:8" x14ac:dyDescent="0.25">
      <c r="A18" s="17">
        <v>1200</v>
      </c>
      <c r="B18" s="18" t="s">
        <v>7</v>
      </c>
      <c r="C18" s="18"/>
      <c r="D18" s="20">
        <f>SUM(D19:D22)</f>
        <v>1097812.3400000001</v>
      </c>
      <c r="E18" s="15">
        <f t="shared" ref="E18:E37" si="0">+D18/$D$12</f>
        <v>1.580268908046855E-2</v>
      </c>
      <c r="F18" s="40">
        <f>+E18*F12</f>
        <v>4539837.6537402142</v>
      </c>
      <c r="G18" s="16">
        <v>14085228.882436117</v>
      </c>
      <c r="H18" s="209"/>
    </row>
    <row r="19" spans="1:8" hidden="1" x14ac:dyDescent="0.25">
      <c r="A19" s="17">
        <v>121</v>
      </c>
      <c r="B19" s="18" t="s">
        <v>8</v>
      </c>
      <c r="C19" s="18"/>
      <c r="D19" s="19">
        <f>+'C-1000'!G25</f>
        <v>161093.00999999998</v>
      </c>
      <c r="E19" s="15">
        <f>+D19/D18</f>
        <v>0.14674002480241749</v>
      </c>
      <c r="F19" s="40">
        <f>+E19*F18</f>
        <v>666175.88990878791</v>
      </c>
      <c r="G19" s="16">
        <v>897212.61385885079</v>
      </c>
      <c r="H19" s="209"/>
    </row>
    <row r="20" spans="1:8" hidden="1" x14ac:dyDescent="0.25">
      <c r="A20" s="17">
        <v>122</v>
      </c>
      <c r="B20" s="18" t="s">
        <v>9</v>
      </c>
      <c r="C20" s="18"/>
      <c r="D20" s="19">
        <f>+'C-1000'!G27</f>
        <v>936719.33000000007</v>
      </c>
      <c r="E20" s="15">
        <f>+D20/D18</f>
        <v>0.85325997519758245</v>
      </c>
      <c r="F20" s="40">
        <f>+E20*F18</f>
        <v>3873661.7638314259</v>
      </c>
      <c r="G20" s="16">
        <v>3525516.7613782054</v>
      </c>
      <c r="H20" s="209"/>
    </row>
    <row r="21" spans="1:8" hidden="1" x14ac:dyDescent="0.25">
      <c r="A21" s="17">
        <v>123</v>
      </c>
      <c r="B21" s="18" t="s">
        <v>10</v>
      </c>
      <c r="C21" s="18"/>
      <c r="D21" s="19">
        <f>+'C-1000'!G28</f>
        <v>0</v>
      </c>
      <c r="E21" s="15">
        <f>+D21/D18</f>
        <v>0</v>
      </c>
      <c r="F21" s="40">
        <f>+E21*F18</f>
        <v>0</v>
      </c>
      <c r="G21" s="16">
        <v>9662499.5071990602</v>
      </c>
      <c r="H21" s="209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09"/>
    </row>
    <row r="23" spans="1:8" x14ac:dyDescent="0.25">
      <c r="A23" s="17">
        <v>1300</v>
      </c>
      <c r="B23" s="18" t="s">
        <v>12</v>
      </c>
      <c r="C23" s="18"/>
      <c r="D23" s="19">
        <f>SUM(D24:D31)</f>
        <v>14978742.67</v>
      </c>
      <c r="E23" s="15">
        <f t="shared" si="0"/>
        <v>0.21561464068654695</v>
      </c>
      <c r="F23" s="40">
        <f>+E23*F12</f>
        <v>61942335.225482367</v>
      </c>
      <c r="G23" s="16">
        <v>53746508.431685843</v>
      </c>
      <c r="H23" s="209"/>
    </row>
    <row r="24" spans="1:8" hidden="1" x14ac:dyDescent="0.25">
      <c r="A24" s="17">
        <v>131</v>
      </c>
      <c r="B24" s="18" t="s">
        <v>13</v>
      </c>
      <c r="C24" s="18"/>
      <c r="D24" s="19">
        <f>+'C-1000'!G35</f>
        <v>1202722.19</v>
      </c>
      <c r="E24" s="15">
        <f>+D24/D23</f>
        <v>8.029527020374401E-2</v>
      </c>
      <c r="F24" s="40">
        <f>+E24*F23</f>
        <v>4973676.5439809971</v>
      </c>
      <c r="G24" s="16">
        <v>4718264.3563581398</v>
      </c>
      <c r="H24" s="209"/>
    </row>
    <row r="25" spans="1:8" hidden="1" x14ac:dyDescent="0.25">
      <c r="A25" s="17">
        <v>132</v>
      </c>
      <c r="B25" s="18" t="s">
        <v>14</v>
      </c>
      <c r="C25" s="18"/>
      <c r="D25" s="19">
        <f>+'C-1000'!G37</f>
        <v>0</v>
      </c>
      <c r="E25" s="15">
        <f>+D25/D23</f>
        <v>0</v>
      </c>
      <c r="F25" s="40">
        <f>+E25*F23</f>
        <v>0</v>
      </c>
      <c r="G25" s="16">
        <v>9018976.1636086423</v>
      </c>
      <c r="H25" s="209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09"/>
    </row>
    <row r="27" spans="1:8" hidden="1" x14ac:dyDescent="0.25">
      <c r="A27" s="17">
        <v>134</v>
      </c>
      <c r="B27" s="18" t="s">
        <v>16</v>
      </c>
      <c r="C27" s="18"/>
      <c r="D27" s="19">
        <f>+'C-1000'!G41</f>
        <v>13776020.48</v>
      </c>
      <c r="E27" s="15">
        <f>+D27/D23</f>
        <v>0.91970472979625606</v>
      </c>
      <c r="F27" s="40">
        <f>+E27*F23</f>
        <v>56968658.681501374</v>
      </c>
      <c r="G27" s="16">
        <v>40002561.786314167</v>
      </c>
      <c r="H27" s="209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09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09"/>
    </row>
    <row r="30" spans="1:8" hidden="1" x14ac:dyDescent="0.25">
      <c r="A30" s="17">
        <v>137</v>
      </c>
      <c r="B30" s="18" t="s">
        <v>19</v>
      </c>
      <c r="C30" s="18"/>
      <c r="D30" s="19">
        <f>+'C-1000'!G48</f>
        <v>0</v>
      </c>
      <c r="E30" s="15">
        <f>+D30/D23</f>
        <v>0</v>
      </c>
      <c r="F30" s="40">
        <f>+E30*F23</f>
        <v>0</v>
      </c>
      <c r="G30" s="16">
        <v>6706.1254048882838</v>
      </c>
      <c r="H30" s="209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09"/>
    </row>
    <row r="32" spans="1:8" x14ac:dyDescent="0.25">
      <c r="A32" s="17">
        <v>1400</v>
      </c>
      <c r="B32" s="18" t="s">
        <v>21</v>
      </c>
      <c r="C32" s="18"/>
      <c r="D32" s="19">
        <f>SUM(D33:D36)</f>
        <v>3542893.4799999995</v>
      </c>
      <c r="E32" s="15">
        <f t="shared" si="0"/>
        <v>5.0998920370724933E-2</v>
      </c>
      <c r="F32" s="40">
        <f>+E32*F12</f>
        <v>14651102.595271153</v>
      </c>
      <c r="G32" s="16">
        <v>13752677.144407365</v>
      </c>
      <c r="H32" s="209"/>
    </row>
    <row r="33" spans="1:8" hidden="1" x14ac:dyDescent="0.25">
      <c r="A33" s="17">
        <v>141</v>
      </c>
      <c r="B33" s="18" t="s">
        <v>22</v>
      </c>
      <c r="C33" s="18"/>
      <c r="D33" s="19">
        <f>+'C-1000'!G55</f>
        <v>3542893.4799999995</v>
      </c>
      <c r="E33" s="15"/>
      <c r="F33" s="40">
        <f>+F32</f>
        <v>14651102.595271153</v>
      </c>
      <c r="G33" s="16">
        <v>13752677.144407365</v>
      </c>
      <c r="H33" s="209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09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09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09"/>
    </row>
    <row r="37" spans="1:8" x14ac:dyDescent="0.25">
      <c r="A37" s="17">
        <v>1500</v>
      </c>
      <c r="B37" s="18" t="s">
        <v>26</v>
      </c>
      <c r="C37" s="18"/>
      <c r="D37" s="19">
        <f>SUM(D38:D43)</f>
        <v>16569232.939999999</v>
      </c>
      <c r="E37" s="15">
        <f t="shared" si="0"/>
        <v>0.23850928515949982</v>
      </c>
      <c r="F37" s="40">
        <f>+E37*F12</f>
        <v>68519568.284871578</v>
      </c>
      <c r="G37" s="16">
        <v>73281300.968227357</v>
      </c>
      <c r="H37" s="209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0"/>
    </row>
    <row r="39" spans="1:8" hidden="1" x14ac:dyDescent="0.25">
      <c r="A39" s="17">
        <v>152</v>
      </c>
      <c r="B39" s="18" t="s">
        <v>28</v>
      </c>
      <c r="C39" s="18"/>
      <c r="D39" s="13">
        <f>+'C-1000'!G67</f>
        <v>0</v>
      </c>
      <c r="E39" s="15">
        <f>+D39/D37</f>
        <v>0</v>
      </c>
      <c r="F39" s="40">
        <f>+E39*F37</f>
        <v>0</v>
      </c>
      <c r="G39" s="16">
        <v>71573.44990070982</v>
      </c>
      <c r="H39" s="210"/>
    </row>
    <row r="40" spans="1:8" hidden="1" x14ac:dyDescent="0.25">
      <c r="A40" s="17">
        <v>153</v>
      </c>
      <c r="B40" s="18" t="s">
        <v>29</v>
      </c>
      <c r="C40" s="18"/>
      <c r="D40" s="13">
        <f>+'C-1000'!G69</f>
        <v>536659.28</v>
      </c>
      <c r="E40" s="15">
        <f>+D40/D37</f>
        <v>3.2388903091853091E-2</v>
      </c>
      <c r="F40" s="40">
        <f>+E40*F37</f>
        <v>2219273.6570743159</v>
      </c>
      <c r="G40" s="16">
        <v>536659.28450696822</v>
      </c>
      <c r="H40" s="210"/>
    </row>
    <row r="41" spans="1:8" hidden="1" x14ac:dyDescent="0.25">
      <c r="A41" s="17">
        <v>154</v>
      </c>
      <c r="B41" s="18" t="s">
        <v>30</v>
      </c>
      <c r="C41" s="18"/>
      <c r="D41" s="13">
        <f>+'C-1000'!G71</f>
        <v>11404802.66</v>
      </c>
      <c r="E41" s="15">
        <f>+D41/D37</f>
        <v>0.68831204807722379</v>
      </c>
      <c r="F41" s="40">
        <f>+E41*F37</f>
        <v>47162844.379527144</v>
      </c>
      <c r="G41" s="16">
        <v>45034531.76552619</v>
      </c>
      <c r="H41" s="210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0"/>
    </row>
    <row r="43" spans="1:8" hidden="1" x14ac:dyDescent="0.25">
      <c r="A43" s="17">
        <v>159</v>
      </c>
      <c r="B43" s="18" t="s">
        <v>26</v>
      </c>
      <c r="C43" s="18"/>
      <c r="D43" s="13">
        <f>+'C-1000'!G75</f>
        <v>4627771</v>
      </c>
      <c r="E43" s="15">
        <f>+D43/D37</f>
        <v>0.27929904883092316</v>
      </c>
      <c r="F43" s="40">
        <f>+E43*F37</f>
        <v>19137450.24827012</v>
      </c>
      <c r="G43" s="16">
        <v>27638536.468293499</v>
      </c>
      <c r="H43" s="210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7471263.3700000001</v>
      </c>
      <c r="E49" s="15">
        <f>+D49/D10</f>
        <v>7.5751667285087573E-2</v>
      </c>
      <c r="F49" s="40">
        <f>+E49*E10</f>
        <v>33498812.69258903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311439.11</v>
      </c>
      <c r="E50" s="15">
        <f>+D50/D49</f>
        <v>4.1684932597952307E-2</v>
      </c>
      <c r="F50" s="40">
        <f>+E50*F49</f>
        <v>1396395.749202003</v>
      </c>
      <c r="G50" s="16">
        <v>1761722.2191970176</v>
      </c>
      <c r="H50" s="209"/>
    </row>
    <row r="51" spans="1:8" hidden="1" x14ac:dyDescent="0.25">
      <c r="A51" s="17">
        <v>211</v>
      </c>
      <c r="B51" s="18" t="s">
        <v>39</v>
      </c>
      <c r="C51" s="18"/>
      <c r="D51" s="19">
        <f>+'C-2000'!G12</f>
        <v>109592.93</v>
      </c>
      <c r="E51" s="15">
        <f>+D51/$D$50</f>
        <v>0.35189199583828762</v>
      </c>
      <c r="F51" s="40">
        <f>+E51*F50</f>
        <v>491380.48716679378</v>
      </c>
      <c r="G51" s="16">
        <v>539832.41807086556</v>
      </c>
      <c r="H51" s="209"/>
    </row>
    <row r="52" spans="1:8" hidden="1" x14ac:dyDescent="0.25">
      <c r="A52" s="17">
        <v>212</v>
      </c>
      <c r="B52" s="18" t="s">
        <v>40</v>
      </c>
      <c r="C52" s="18"/>
      <c r="D52" s="19">
        <f>+'C-2000'!G14</f>
        <v>28999.4</v>
      </c>
      <c r="E52" s="15">
        <f t="shared" ref="E52:E58" si="1">+D52/$D$50</f>
        <v>9.3114188516657412E-2</v>
      </c>
      <c r="F52" s="40">
        <f>+E52*$F$50</f>
        <v>130024.25703505437</v>
      </c>
      <c r="G52" s="16">
        <v>147401.96835252945</v>
      </c>
      <c r="H52" s="209"/>
    </row>
    <row r="53" spans="1:8" hidden="1" x14ac:dyDescent="0.25">
      <c r="A53" s="17">
        <v>213</v>
      </c>
      <c r="B53" s="18" t="s">
        <v>41</v>
      </c>
      <c r="C53" s="18"/>
      <c r="D53" s="19">
        <f>+'C-2000'!G16</f>
        <v>0</v>
      </c>
      <c r="E53" s="15">
        <f t="shared" si="1"/>
        <v>0</v>
      </c>
      <c r="F53" s="40">
        <f t="shared" ref="F53:F58" si="2">+E53*$F$50</f>
        <v>0</v>
      </c>
      <c r="G53" s="16">
        <v>840.94844570545445</v>
      </c>
      <c r="H53" s="209"/>
    </row>
    <row r="54" spans="1:8" hidden="1" x14ac:dyDescent="0.25">
      <c r="A54" s="17">
        <v>214</v>
      </c>
      <c r="B54" s="18" t="s">
        <v>42</v>
      </c>
      <c r="C54" s="18"/>
      <c r="D54" s="19">
        <f>+'C-2000'!G18</f>
        <v>46811.4</v>
      </c>
      <c r="E54" s="15">
        <f t="shared" si="1"/>
        <v>0.15030674856475157</v>
      </c>
      <c r="F54" s="40">
        <f t="shared" si="2"/>
        <v>209887.70477219336</v>
      </c>
      <c r="G54" s="16">
        <v>178733.25622527683</v>
      </c>
      <c r="H54" s="209"/>
    </row>
    <row r="55" spans="1:8" hidden="1" x14ac:dyDescent="0.25">
      <c r="A55" s="17">
        <v>215</v>
      </c>
      <c r="B55" s="18" t="s">
        <v>43</v>
      </c>
      <c r="C55" s="18"/>
      <c r="D55" s="19">
        <f>+'C-2000'!G20</f>
        <v>28138.229999999996</v>
      </c>
      <c r="E55" s="15">
        <f t="shared" si="1"/>
        <v>9.0349057316532908E-2</v>
      </c>
      <c r="F55" s="40">
        <f t="shared" si="2"/>
        <v>126163.03958121467</v>
      </c>
      <c r="G55" s="16">
        <v>217729.86285550593</v>
      </c>
      <c r="H55" s="209"/>
    </row>
    <row r="56" spans="1:8" hidden="1" x14ac:dyDescent="0.25">
      <c r="A56" s="17">
        <v>216</v>
      </c>
      <c r="B56" s="18" t="s">
        <v>44</v>
      </c>
      <c r="C56" s="18"/>
      <c r="D56" s="19">
        <f>+'C-2000'!G22</f>
        <v>97897.15</v>
      </c>
      <c r="E56" s="15">
        <f t="shared" si="1"/>
        <v>0.31433800976377052</v>
      </c>
      <c r="F56" s="40">
        <f t="shared" si="2"/>
        <v>438940.26064674684</v>
      </c>
      <c r="G56" s="16">
        <v>676519.53761274263</v>
      </c>
      <c r="H56" s="209"/>
    </row>
    <row r="57" spans="1:8" hidden="1" x14ac:dyDescent="0.25">
      <c r="A57" s="17">
        <v>217</v>
      </c>
      <c r="B57" s="18" t="s">
        <v>45</v>
      </c>
      <c r="C57" s="18"/>
      <c r="D57" s="19">
        <f>+'C-2000'!G24</f>
        <v>0</v>
      </c>
      <c r="E57" s="15">
        <f t="shared" si="1"/>
        <v>0</v>
      </c>
      <c r="F57" s="40">
        <f t="shared" si="2"/>
        <v>0</v>
      </c>
      <c r="G57" s="16">
        <v>664.22763439163134</v>
      </c>
      <c r="H57" s="209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09"/>
    </row>
    <row r="59" spans="1:8" x14ac:dyDescent="0.25">
      <c r="A59" s="17">
        <v>2200</v>
      </c>
      <c r="B59" s="18" t="s">
        <v>47</v>
      </c>
      <c r="C59" s="18"/>
      <c r="D59" s="19">
        <f>SUM(D60:D62)</f>
        <v>322099.52999999997</v>
      </c>
      <c r="E59" s="15">
        <f>+D59/D49</f>
        <v>4.311178900389908E-2</v>
      </c>
      <c r="F59" s="40">
        <f>+E59*F49</f>
        <v>1444193.7446840347</v>
      </c>
      <c r="G59" s="16">
        <v>1558266.1961527052</v>
      </c>
      <c r="H59" s="209"/>
    </row>
    <row r="60" spans="1:8" hidden="1" x14ac:dyDescent="0.25">
      <c r="A60" s="17">
        <v>221</v>
      </c>
      <c r="B60" s="18" t="s">
        <v>48</v>
      </c>
      <c r="C60" s="18"/>
      <c r="D60" s="19">
        <f>+'C-2000'!G31</f>
        <v>241407.28</v>
      </c>
      <c r="E60" s="15">
        <f>+D60/D59</f>
        <v>0.74948038576771603</v>
      </c>
      <c r="F60" s="40">
        <f>+E60*F59</f>
        <v>1082394.8848891128</v>
      </c>
      <c r="G60" s="16">
        <v>1265997.6146799116</v>
      </c>
      <c r="H60" s="209"/>
    </row>
    <row r="61" spans="1:8" hidden="1" x14ac:dyDescent="0.25">
      <c r="A61" s="17">
        <v>222</v>
      </c>
      <c r="B61" s="18" t="s">
        <v>49</v>
      </c>
      <c r="C61" s="18"/>
      <c r="D61" s="19">
        <f>+'C-2000'!G33</f>
        <v>70419.31</v>
      </c>
      <c r="E61" s="15">
        <f>+D61/D59</f>
        <v>0.21862593217692683</v>
      </c>
      <c r="F61" s="40">
        <f>+E61*F59</f>
        <v>315738.20367563376</v>
      </c>
      <c r="G61" s="16">
        <v>242991.93966027151</v>
      </c>
      <c r="H61" s="209"/>
    </row>
    <row r="62" spans="1:8" hidden="1" x14ac:dyDescent="0.25">
      <c r="A62" s="17">
        <v>223</v>
      </c>
      <c r="B62" s="18" t="s">
        <v>50</v>
      </c>
      <c r="C62" s="18"/>
      <c r="D62" s="19">
        <f>+'C-2000'!G35</f>
        <v>10272.94</v>
      </c>
      <c r="E62" s="15">
        <f>+D62/D59</f>
        <v>3.1893682055357239E-2</v>
      </c>
      <c r="F62" s="40">
        <f>+E62*F59</f>
        <v>46060.656119288375</v>
      </c>
      <c r="G62" s="16">
        <v>49276.641812522044</v>
      </c>
      <c r="H62" s="209"/>
    </row>
    <row r="63" spans="1:8" x14ac:dyDescent="0.25">
      <c r="A63" s="17">
        <v>2300</v>
      </c>
      <c r="B63" s="18" t="s">
        <v>51</v>
      </c>
      <c r="C63" s="18"/>
      <c r="D63" s="19">
        <f>SUM(D64:D72)</f>
        <v>0</v>
      </c>
      <c r="E63" s="15">
        <f>+D63/D49</f>
        <v>0</v>
      </c>
      <c r="F63" s="40">
        <f>+E63*F49</f>
        <v>0</v>
      </c>
      <c r="G63" s="16">
        <v>2349.8165106686379</v>
      </c>
      <c r="H63" s="209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09"/>
    </row>
    <row r="65" spans="1:8" hidden="1" x14ac:dyDescent="0.25">
      <c r="A65" s="17">
        <v>232</v>
      </c>
      <c r="B65" s="18" t="s">
        <v>53</v>
      </c>
      <c r="C65" s="18"/>
      <c r="D65" s="19">
        <f>+'C-2000'!G43</f>
        <v>0</v>
      </c>
      <c r="E65" s="15" t="e">
        <f>+D65/D63</f>
        <v>#DIV/0!</v>
      </c>
      <c r="F65" s="40" t="e">
        <f>+E65*F63</f>
        <v>#DIV/0!</v>
      </c>
      <c r="G65" s="16">
        <v>2028.4160424146228</v>
      </c>
      <c r="H65" s="209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09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09"/>
    </row>
    <row r="68" spans="1:8" hidden="1" x14ac:dyDescent="0.25">
      <c r="A68" s="17">
        <v>235</v>
      </c>
      <c r="B68" s="18" t="s">
        <v>56</v>
      </c>
      <c r="C68" s="18"/>
      <c r="D68" s="19">
        <f>+'C-2000'!G51</f>
        <v>0</v>
      </c>
      <c r="E68" s="15" t="e">
        <f>+D68/D63</f>
        <v>#DIV/0!</v>
      </c>
      <c r="F68" s="40" t="e">
        <f>+E68*F63</f>
        <v>#DIV/0!</v>
      </c>
      <c r="G68" s="16">
        <v>321.40046825401527</v>
      </c>
      <c r="H68" s="209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09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09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09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09"/>
    </row>
    <row r="73" spans="1:8" x14ac:dyDescent="0.25">
      <c r="A73" s="17">
        <v>2400</v>
      </c>
      <c r="B73" s="18" t="s">
        <v>61</v>
      </c>
      <c r="C73" s="18"/>
      <c r="D73" s="19">
        <f>SUM(D74:D82)</f>
        <v>1370533.3599999999</v>
      </c>
      <c r="E73" s="15">
        <f>+D73/D49</f>
        <v>0.18344064345304961</v>
      </c>
      <c r="F73" s="40">
        <f>+E73*F49</f>
        <v>6145043.7552417172</v>
      </c>
      <c r="G73" s="16">
        <v>3836364.8789087329</v>
      </c>
      <c r="H73" s="209"/>
    </row>
    <row r="74" spans="1:8" hidden="1" x14ac:dyDescent="0.25">
      <c r="A74" s="17">
        <v>241</v>
      </c>
      <c r="B74" s="18" t="s">
        <v>62</v>
      </c>
      <c r="C74" s="18"/>
      <c r="D74" s="19">
        <f>+'C-2000'!G66</f>
        <v>9765.68</v>
      </c>
      <c r="E74" s="15">
        <f>+D74/D73</f>
        <v>7.1254595364245651E-3</v>
      </c>
      <c r="F74" s="40">
        <f>+E74*F73</f>
        <v>43786.260627533316</v>
      </c>
      <c r="G74" s="16">
        <v>117058.92923239965</v>
      </c>
      <c r="H74" s="209"/>
    </row>
    <row r="75" spans="1:8" hidden="1" x14ac:dyDescent="0.25">
      <c r="A75" s="17">
        <v>242</v>
      </c>
      <c r="B75" s="18" t="s">
        <v>63</v>
      </c>
      <c r="C75" s="18"/>
      <c r="D75" s="19">
        <f>+'C-2000'!G68</f>
        <v>423126.55000000005</v>
      </c>
      <c r="E75" s="15">
        <f>+D75/D73</f>
        <v>0.30873130297244283</v>
      </c>
      <c r="F75" s="40">
        <f>+E75*F73</f>
        <v>1897167.3653784485</v>
      </c>
      <c r="G75" s="16">
        <v>530123.09122773993</v>
      </c>
      <c r="H75" s="209"/>
    </row>
    <row r="76" spans="1:8" hidden="1" x14ac:dyDescent="0.25">
      <c r="A76" s="17">
        <v>243</v>
      </c>
      <c r="B76" s="18" t="s">
        <v>64</v>
      </c>
      <c r="C76" s="18"/>
      <c r="D76" s="19">
        <f>+'C-2000'!G70</f>
        <v>2832.9700000000003</v>
      </c>
      <c r="E76" s="15">
        <f>+D76/D73</f>
        <v>2.0670565800747823E-3</v>
      </c>
      <c r="F76" s="40">
        <f>+E76*F73</f>
        <v>12702.153129119843</v>
      </c>
      <c r="G76" s="16">
        <v>29994.130068208287</v>
      </c>
      <c r="H76" s="209"/>
    </row>
    <row r="77" spans="1:8" hidden="1" x14ac:dyDescent="0.25">
      <c r="A77" s="17">
        <v>244</v>
      </c>
      <c r="B77" s="18" t="s">
        <v>65</v>
      </c>
      <c r="C77" s="18"/>
      <c r="D77" s="19">
        <f>+'C-2000'!G72</f>
        <v>75619.86</v>
      </c>
      <c r="E77" s="15">
        <f>+D77/D73</f>
        <v>5.5175497515799254E-2</v>
      </c>
      <c r="F77" s="40">
        <f>+E77*F73</f>
        <v>339055.84645181708</v>
      </c>
      <c r="G77" s="16">
        <v>156020.7092375303</v>
      </c>
      <c r="H77" s="209"/>
    </row>
    <row r="78" spans="1:8" hidden="1" x14ac:dyDescent="0.25">
      <c r="A78" s="17">
        <v>245</v>
      </c>
      <c r="B78" s="18" t="s">
        <v>66</v>
      </c>
      <c r="C78" s="18"/>
      <c r="D78" s="19">
        <f>+'C-2000'!G74</f>
        <v>0</v>
      </c>
      <c r="E78" s="15"/>
      <c r="F78" s="40"/>
      <c r="G78" s="16"/>
      <c r="H78" s="209"/>
    </row>
    <row r="79" spans="1:8" hidden="1" x14ac:dyDescent="0.25">
      <c r="A79" s="17">
        <v>246</v>
      </c>
      <c r="B79" s="18" t="s">
        <v>67</v>
      </c>
      <c r="C79" s="18"/>
      <c r="D79" s="19">
        <f>+'C-2000'!G76</f>
        <v>224305.15000000002</v>
      </c>
      <c r="E79" s="15">
        <f>+D79/D73</f>
        <v>0.16366267071383075</v>
      </c>
      <c r="F79" s="40">
        <f>+E79*F73</f>
        <v>1005714.2726362072</v>
      </c>
      <c r="G79" s="16">
        <v>1058663.8867450771</v>
      </c>
      <c r="H79" s="209"/>
    </row>
    <row r="80" spans="1:8" hidden="1" x14ac:dyDescent="0.25">
      <c r="A80" s="17">
        <v>247</v>
      </c>
      <c r="B80" s="18" t="s">
        <v>68</v>
      </c>
      <c r="C80" s="18"/>
      <c r="D80" s="19">
        <f>+'C-2000'!G78</f>
        <v>19120.97</v>
      </c>
      <c r="E80" s="15">
        <f>+D80/D73</f>
        <v>1.3951480903755602E-2</v>
      </c>
      <c r="F80" s="40">
        <f>+E80*F73</f>
        <v>85732.460603997431</v>
      </c>
      <c r="G80" s="16">
        <v>124878.33891181515</v>
      </c>
      <c r="H80" s="209"/>
    </row>
    <row r="81" spans="1:8" hidden="1" x14ac:dyDescent="0.25">
      <c r="A81" s="17">
        <v>248</v>
      </c>
      <c r="B81" s="18" t="s">
        <v>69</v>
      </c>
      <c r="C81" s="18"/>
      <c r="D81" s="19">
        <f>+'C-2000'!G80</f>
        <v>160537.32</v>
      </c>
      <c r="E81" s="15">
        <f>+D81/D73</f>
        <v>0.1171349232973067</v>
      </c>
      <c r="F81" s="40">
        <f>+E81*F73</f>
        <v>719799.22892883199</v>
      </c>
      <c r="G81" s="16">
        <v>430943.0766896006</v>
      </c>
      <c r="H81" s="209"/>
    </row>
    <row r="82" spans="1:8" hidden="1" x14ac:dyDescent="0.25">
      <c r="A82" s="17">
        <v>249</v>
      </c>
      <c r="B82" s="18" t="s">
        <v>70</v>
      </c>
      <c r="C82" s="18"/>
      <c r="D82" s="19">
        <f>+'C-2000'!G82</f>
        <v>455224.86</v>
      </c>
      <c r="E82" s="15">
        <f>+D82/D73</f>
        <v>0.33215160848036562</v>
      </c>
      <c r="F82" s="40">
        <f>+E82*F73</f>
        <v>2041086.1674857626</v>
      </c>
      <c r="G82" s="16">
        <v>1388682.7167963614</v>
      </c>
      <c r="H82" s="209"/>
    </row>
    <row r="83" spans="1:8" x14ac:dyDescent="0.25">
      <c r="A83" s="17">
        <v>2500</v>
      </c>
      <c r="B83" s="18" t="s">
        <v>71</v>
      </c>
      <c r="C83" s="18"/>
      <c r="D83" s="19">
        <f>SUM(D84:D90)</f>
        <v>73475.78</v>
      </c>
      <c r="E83" s="15">
        <f>+D83/D49</f>
        <v>9.8344518672750254E-3</v>
      </c>
      <c r="F83" s="40">
        <f>+E83*F49</f>
        <v>329442.46103612852</v>
      </c>
      <c r="G83" s="16">
        <v>248802.41511027116</v>
      </c>
      <c r="H83" s="209"/>
    </row>
    <row r="84" spans="1:8" hidden="1" x14ac:dyDescent="0.25">
      <c r="A84" s="17">
        <v>251</v>
      </c>
      <c r="B84" s="18" t="s">
        <v>72</v>
      </c>
      <c r="C84" s="18"/>
      <c r="D84" s="19">
        <f>+'C-2000'!G88</f>
        <v>0</v>
      </c>
      <c r="E84" s="15">
        <f>+D84/D83</f>
        <v>0</v>
      </c>
      <c r="F84" s="40">
        <f>+E84*F83</f>
        <v>0</v>
      </c>
      <c r="G84" s="16">
        <v>2024.6581292473452</v>
      </c>
      <c r="H84" s="209"/>
    </row>
    <row r="85" spans="1:8" hidden="1" x14ac:dyDescent="0.25">
      <c r="A85" s="17">
        <v>252</v>
      </c>
      <c r="B85" s="18" t="s">
        <v>73</v>
      </c>
      <c r="C85" s="18"/>
      <c r="D85" s="19">
        <f>+'C-2000'!G90</f>
        <v>1527.95</v>
      </c>
      <c r="E85" s="15">
        <f>+D85/D83</f>
        <v>2.0795287916644097E-2</v>
      </c>
      <c r="F85" s="40">
        <f>+E85*F83</f>
        <v>6850.8508292140968</v>
      </c>
      <c r="G85" s="16">
        <v>9098.6659534429236</v>
      </c>
      <c r="H85" s="209"/>
    </row>
    <row r="86" spans="1:8" hidden="1" x14ac:dyDescent="0.25">
      <c r="A86" s="17">
        <v>253</v>
      </c>
      <c r="B86" s="18" t="s">
        <v>74</v>
      </c>
      <c r="C86" s="18"/>
      <c r="D86" s="19">
        <f>+'C-2000'!G92</f>
        <v>2401.85</v>
      </c>
      <c r="E86" s="15">
        <f>+D86/D83</f>
        <v>3.268900309734718E-2</v>
      </c>
      <c r="F86" s="40">
        <f>+E86*F83</f>
        <v>10769.145629207682</v>
      </c>
      <c r="G86" s="16">
        <v>14410.706964444107</v>
      </c>
      <c r="H86" s="209"/>
    </row>
    <row r="87" spans="1:8" hidden="1" x14ac:dyDescent="0.25">
      <c r="A87" s="17">
        <v>254</v>
      </c>
      <c r="B87" s="18" t="s">
        <v>75</v>
      </c>
      <c r="C87" s="18"/>
      <c r="D87" s="19">
        <f>+'C-2000'!G94</f>
        <v>2892.59</v>
      </c>
      <c r="E87" s="15">
        <f>+D87/D83</f>
        <v>3.9367938659514747E-2</v>
      </c>
      <c r="F87" s="40">
        <f>+E87*F83</f>
        <v>12969.470597909884</v>
      </c>
      <c r="G87" s="16">
        <v>9736.4398569859568</v>
      </c>
      <c r="H87" s="209"/>
    </row>
    <row r="88" spans="1:8" hidden="1" x14ac:dyDescent="0.25">
      <c r="A88" s="17">
        <v>255</v>
      </c>
      <c r="B88" s="18" t="s">
        <v>76</v>
      </c>
      <c r="C88" s="18"/>
      <c r="D88" s="19">
        <f>+'C-2000'!G96</f>
        <v>2833.25</v>
      </c>
      <c r="E88" s="15">
        <f>+D88/D83</f>
        <v>3.8560325593004936E-2</v>
      </c>
      <c r="F88" s="40">
        <f>+E88*F83</f>
        <v>12703.408561713957</v>
      </c>
      <c r="G88" s="16">
        <v>44803.208792534417</v>
      </c>
      <c r="H88" s="209"/>
    </row>
    <row r="89" spans="1:8" hidden="1" x14ac:dyDescent="0.25">
      <c r="A89" s="17">
        <v>256</v>
      </c>
      <c r="B89" s="18" t="s">
        <v>77</v>
      </c>
      <c r="C89" s="18"/>
      <c r="D89" s="19">
        <f>+'C-2000'!G98</f>
        <v>63820.14</v>
      </c>
      <c r="E89" s="15">
        <f>+D89/D83</f>
        <v>0.86858744473348903</v>
      </c>
      <c r="F89" s="40">
        <f>+E89*F83</f>
        <v>286149.58541808289</v>
      </c>
      <c r="G89" s="16">
        <v>168728.73541361641</v>
      </c>
      <c r="H89" s="209"/>
    </row>
    <row r="90" spans="1:8" hidden="1" x14ac:dyDescent="0.25">
      <c r="A90" s="17">
        <v>259</v>
      </c>
      <c r="B90" s="18" t="s">
        <v>78</v>
      </c>
      <c r="C90" s="18"/>
      <c r="D90" s="19">
        <f>+'C-2000'!G100</f>
        <v>0</v>
      </c>
      <c r="E90" s="15"/>
      <c r="F90" s="40"/>
      <c r="G90" s="16"/>
      <c r="H90" s="209"/>
    </row>
    <row r="91" spans="1:8" x14ac:dyDescent="0.25">
      <c r="A91" s="17">
        <v>2600</v>
      </c>
      <c r="B91" s="18" t="s">
        <v>79</v>
      </c>
      <c r="C91" s="18"/>
      <c r="D91" s="19">
        <f>SUM(D92:D93)</f>
        <v>4233793.97</v>
      </c>
      <c r="E91" s="15">
        <f>+D91/D49</f>
        <v>0.56667711474344662</v>
      </c>
      <c r="F91" s="40">
        <f>+E91*F49</f>
        <v>18983010.523967501</v>
      </c>
      <c r="G91" s="16">
        <v>20163884.243262451</v>
      </c>
      <c r="H91" s="209"/>
    </row>
    <row r="92" spans="1:8" hidden="1" x14ac:dyDescent="0.25">
      <c r="A92" s="17">
        <v>261</v>
      </c>
      <c r="B92" s="18" t="s">
        <v>80</v>
      </c>
      <c r="C92" s="18"/>
      <c r="D92" s="19">
        <f>+'C-2000'!G104</f>
        <v>4233793.97</v>
      </c>
      <c r="E92" s="15"/>
      <c r="F92" s="40">
        <f>+F91</f>
        <v>18983010.523967501</v>
      </c>
      <c r="G92" s="16">
        <v>20163884.243262451</v>
      </c>
      <c r="H92" s="209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09"/>
    </row>
    <row r="94" spans="1:8" x14ac:dyDescent="0.25">
      <c r="A94" s="17">
        <v>2700</v>
      </c>
      <c r="B94" s="18" t="s">
        <v>82</v>
      </c>
      <c r="C94" s="18"/>
      <c r="D94" s="19">
        <f>SUM(D95:D99)</f>
        <v>136858.44</v>
      </c>
      <c r="E94" s="15">
        <f>+D94/D49</f>
        <v>1.8317978261821067E-2</v>
      </c>
      <c r="F94" s="40">
        <f>+E94*F49</f>
        <v>613630.52269966144</v>
      </c>
      <c r="G94" s="16">
        <v>1017730.5044110741</v>
      </c>
      <c r="H94" s="209"/>
    </row>
    <row r="95" spans="1:8" hidden="1" x14ac:dyDescent="0.25">
      <c r="A95" s="17">
        <v>271</v>
      </c>
      <c r="B95" s="18" t="s">
        <v>83</v>
      </c>
      <c r="C95" s="18"/>
      <c r="D95" s="19">
        <f>+'C-2000'!G110</f>
        <v>54127.49</v>
      </c>
      <c r="E95" s="15">
        <f>+D95/$D$94</f>
        <v>0.39549983179700132</v>
      </c>
      <c r="F95" s="40">
        <f>+E95*F94</f>
        <v>242690.76851322211</v>
      </c>
      <c r="G95" s="16">
        <v>641917.29948731058</v>
      </c>
      <c r="H95" s="209"/>
    </row>
    <row r="96" spans="1:8" hidden="1" x14ac:dyDescent="0.25">
      <c r="A96" s="17">
        <v>272</v>
      </c>
      <c r="B96" s="18" t="s">
        <v>84</v>
      </c>
      <c r="C96" s="18"/>
      <c r="D96" s="19">
        <f>+'C-2000'!G112</f>
        <v>35463.93</v>
      </c>
      <c r="E96" s="15">
        <f t="shared" ref="E96:E98" si="3">+D96/$D$94</f>
        <v>0.25912855648508049</v>
      </c>
      <c r="F96" s="40">
        <f>+E96*F94</f>
        <v>159009.19156234869</v>
      </c>
      <c r="G96" s="16">
        <v>176869.57852543646</v>
      </c>
      <c r="H96" s="209"/>
    </row>
    <row r="97" spans="1:8" hidden="1" x14ac:dyDescent="0.25">
      <c r="A97" s="17">
        <v>273</v>
      </c>
      <c r="B97" s="18" t="s">
        <v>85</v>
      </c>
      <c r="C97" s="18"/>
      <c r="D97" s="19">
        <f>+'C-2000'!G114</f>
        <v>46701.62</v>
      </c>
      <c r="E97" s="15">
        <f t="shared" si="3"/>
        <v>0.34124033563439715</v>
      </c>
      <c r="F97" s="49">
        <f>+E97*F94</f>
        <v>209395.48552154301</v>
      </c>
      <c r="G97" s="16">
        <v>187827.02700235706</v>
      </c>
      <c r="H97" s="209"/>
    </row>
    <row r="98" spans="1:8" hidden="1" x14ac:dyDescent="0.25">
      <c r="A98" s="17">
        <v>274</v>
      </c>
      <c r="B98" s="18" t="s">
        <v>86</v>
      </c>
      <c r="C98" s="18"/>
      <c r="D98" s="19">
        <f>+'C-2000'!G116</f>
        <v>565.4</v>
      </c>
      <c r="E98" s="15">
        <f t="shared" si="3"/>
        <v>4.1312760835210457E-3</v>
      </c>
      <c r="F98" s="40">
        <f>+E98*F94</f>
        <v>2535.0771025476292</v>
      </c>
      <c r="G98" s="16">
        <v>11116.599395969877</v>
      </c>
      <c r="H98" s="209"/>
    </row>
    <row r="99" spans="1:8" hidden="1" x14ac:dyDescent="0.25">
      <c r="A99" s="17">
        <v>275</v>
      </c>
      <c r="B99" s="18" t="s">
        <v>87</v>
      </c>
      <c r="C99" s="18"/>
      <c r="D99" s="19">
        <f>+'C-2000'!G118</f>
        <v>0</v>
      </c>
      <c r="E99" s="15"/>
      <c r="F99" s="40"/>
      <c r="G99" s="16"/>
      <c r="H99" s="209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3635.63</v>
      </c>
      <c r="E100" s="15">
        <f>+D100/D49</f>
        <v>4.8661515729701816E-4</v>
      </c>
      <c r="F100" s="40">
        <f>+E100*F49</f>
        <v>16301.030007667559</v>
      </c>
      <c r="G100" s="16">
        <v>20839.936003096245</v>
      </c>
      <c r="H100" s="209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09"/>
    </row>
    <row r="102" spans="1:8" hidden="1" x14ac:dyDescent="0.25">
      <c r="A102" s="17">
        <v>282</v>
      </c>
      <c r="B102" s="18" t="s">
        <v>90</v>
      </c>
      <c r="C102" s="18"/>
      <c r="D102" s="19">
        <f>+'C-2000'!G125</f>
        <v>3635.63</v>
      </c>
      <c r="E102" s="15"/>
      <c r="F102" s="40">
        <f>+F100</f>
        <v>16301.030007667559</v>
      </c>
      <c r="G102" s="16">
        <v>20839.936003096245</v>
      </c>
      <c r="H102" s="209"/>
    </row>
    <row r="103" spans="1:8" hidden="1" x14ac:dyDescent="0.25">
      <c r="A103" s="17">
        <v>283</v>
      </c>
      <c r="B103" s="18" t="s">
        <v>91</v>
      </c>
      <c r="C103" s="18"/>
      <c r="D103" s="19">
        <f>+'C-2000'!G127</f>
        <v>0</v>
      </c>
      <c r="E103" s="15"/>
      <c r="F103" s="40"/>
      <c r="G103" s="16"/>
      <c r="H103" s="209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1019427.55</v>
      </c>
      <c r="E104" s="15">
        <f>+D104/D49</f>
        <v>0.13644647491525921</v>
      </c>
      <c r="F104" s="40">
        <f>+E104*F49</f>
        <v>4570794.9057503156</v>
      </c>
      <c r="G104" s="16">
        <v>3418970.9251796016</v>
      </c>
      <c r="H104" s="209"/>
    </row>
    <row r="105" spans="1:8" hidden="1" x14ac:dyDescent="0.25">
      <c r="A105" s="17">
        <v>291</v>
      </c>
      <c r="B105" s="18" t="s">
        <v>93</v>
      </c>
      <c r="C105" s="18"/>
      <c r="D105" s="13">
        <f>+'C-2000'!G132</f>
        <v>207191.57</v>
      </c>
      <c r="E105" s="15">
        <f>+D105/D104</f>
        <v>0.20324305537946272</v>
      </c>
      <c r="F105" s="40">
        <f>+E105*F104</f>
        <v>928982.3221575775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+'C-2000'!G134</f>
        <v>94282.26</v>
      </c>
      <c r="E106" s="15">
        <f>+D106/D104</f>
        <v>9.248549345169256E-2</v>
      </c>
      <c r="F106" s="40">
        <f>+E106*F104</f>
        <v>422732.2223248005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+'C-2000'!G136</f>
        <v>17883.990000000002</v>
      </c>
      <c r="E107" s="15">
        <f>+D107/D104</f>
        <v>1.7543169203147396E-2</v>
      </c>
      <c r="F107" s="40">
        <f>+E107*F104</f>
        <v>80186.228424461937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+'C-2000'!G139</f>
        <v>20002.810000000001</v>
      </c>
      <c r="E108" s="15">
        <f>+D108/D104</f>
        <v>1.9621610187011328E-2</v>
      </c>
      <c r="F108" s="40">
        <f>+E108*F104</f>
        <v>89686.355885409881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+'C-2000'!G142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+'C-2000'!G145</f>
        <v>197572.22</v>
      </c>
      <c r="E110" s="15">
        <f>+D110/D104</f>
        <v>0.1938070243442018</v>
      </c>
      <c r="F110" s="40">
        <f>+E110*F104</f>
        <v>885852.15957110503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+'C-2000'!G148</f>
        <v>0</v>
      </c>
      <c r="E111" s="15">
        <f>+D111/D104</f>
        <v>0</v>
      </c>
      <c r="F111" s="40">
        <f>+E111*F104</f>
        <v>0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+'C-2000'!G151</f>
        <v>482494.7</v>
      </c>
      <c r="E112" s="15">
        <f>+D112/D104</f>
        <v>0.47329964743448416</v>
      </c>
      <c r="F112" s="40">
        <f>+E112*F104</f>
        <v>2163355.6173869604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+'C-2000'!G154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9993039.4699999988</v>
      </c>
      <c r="E114" s="15">
        <f>+D114/D10</f>
        <v>0.1013201333709894</v>
      </c>
      <c r="F114" s="41">
        <f>+E114*E10</f>
        <v>44805669.517601155</v>
      </c>
      <c r="G114" s="23">
        <v>28159341.836785749</v>
      </c>
      <c r="H114" s="212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1935992.3699999999</v>
      </c>
      <c r="E115" s="15">
        <f>+D115/D114</f>
        <v>0.19373408619189614</v>
      </c>
      <c r="F115" s="42">
        <f>+E115*F114</f>
        <v>8680385.4402085561</v>
      </c>
      <c r="G115" s="27">
        <v>5938449.5511858156</v>
      </c>
      <c r="H115" s="213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+'C-3000'!G9</f>
        <v>1691363.71</v>
      </c>
      <c r="E116" s="15">
        <f>+D116/D115</f>
        <v>0.87364172308179089</v>
      </c>
      <c r="F116" s="42">
        <f>+E116*F115</f>
        <v>7583546.8929978926</v>
      </c>
      <c r="G116" s="27">
        <v>5174495.9829581212</v>
      </c>
      <c r="H116" s="213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+'C-3000'!G11</f>
        <v>19996.96</v>
      </c>
      <c r="E117" s="15">
        <f>+D117/D115</f>
        <v>1.0329048972439907E-2</v>
      </c>
      <c r="F117" s="42">
        <f>+E117*F115</f>
        <v>89660.126311568514</v>
      </c>
      <c r="G117" s="27">
        <v>83585.350659023999</v>
      </c>
      <c r="H117" s="213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13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+'C-3000'!G15</f>
        <v>186098.41999999998</v>
      </c>
      <c r="E119" s="15">
        <f>+D119/D115</f>
        <v>9.612559578424372E-2</v>
      </c>
      <c r="F119" s="42">
        <f>+E119*F115</f>
        <v>834407.22207692219</v>
      </c>
      <c r="G119" s="27">
        <v>533560.24672770023</v>
      </c>
      <c r="H119" s="213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+'C-3000'!G17</f>
        <v>35272.29</v>
      </c>
      <c r="E120" s="15">
        <f>+D120/D115</f>
        <v>1.8219229861944138E-2</v>
      </c>
      <c r="F120" s="42">
        <f>+E120*F115</f>
        <v>158149.93762543282</v>
      </c>
      <c r="G120" s="27">
        <v>139473.06824692877</v>
      </c>
      <c r="H120" s="213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+'C-3000'!G19</f>
        <v>0</v>
      </c>
      <c r="E121" s="15"/>
      <c r="F121" s="42"/>
      <c r="G121" s="27"/>
      <c r="H121" s="213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+'C-3000'!G21</f>
        <v>0</v>
      </c>
      <c r="E122" s="15"/>
      <c r="F122" s="42"/>
      <c r="G122" s="27"/>
      <c r="H122" s="213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+'C-3000'!G23</f>
        <v>3260.99</v>
      </c>
      <c r="E123" s="15">
        <f>+D123/D115</f>
        <v>1.6844022995813771E-3</v>
      </c>
      <c r="F123" s="42">
        <f>+E123*F115</f>
        <v>14621.261196739995</v>
      </c>
      <c r="G123" s="27">
        <v>7334.9025940413621</v>
      </c>
      <c r="H123" s="213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13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96401.97</v>
      </c>
      <c r="E125" s="15">
        <f>+D125/D114</f>
        <v>9.6469117618725887E-3</v>
      </c>
      <c r="F125" s="42">
        <f>+E125*F114</f>
        <v>432236.34026792267</v>
      </c>
      <c r="G125" s="27">
        <v>1254272.414653671</v>
      </c>
      <c r="H125" s="213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13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+'C-3000'!G31</f>
        <v>51413.56</v>
      </c>
      <c r="E127" s="15">
        <f>+D127/D125</f>
        <v>0.53332478579016585</v>
      </c>
      <c r="F127" s="42">
        <f>+E127*F125</f>
        <v>230522.3535841151</v>
      </c>
      <c r="G127" s="27">
        <v>235829.95051815078</v>
      </c>
      <c r="H127" s="213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+'C-3000'!G33</f>
        <v>0</v>
      </c>
      <c r="E128" s="15"/>
      <c r="F128" s="42"/>
      <c r="G128" s="27"/>
      <c r="H128" s="213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13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+'C-3000'!G37</f>
        <v>11884.25</v>
      </c>
      <c r="E130" s="15">
        <f>+D130/D125</f>
        <v>0.12327808238773544</v>
      </c>
      <c r="F130" s="42">
        <f>+E130*F125</f>
        <v>53285.267166522222</v>
      </c>
      <c r="G130" s="27">
        <v>14669.047012619152</v>
      </c>
      <c r="H130" s="213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+'C-3000'!G39</f>
        <v>0</v>
      </c>
      <c r="E131" s="15">
        <f>+D131/D125</f>
        <v>0</v>
      </c>
      <c r="F131" s="42">
        <f>+E131*F125</f>
        <v>0</v>
      </c>
      <c r="G131" s="27">
        <v>92536.963536684241</v>
      </c>
      <c r="H131" s="213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13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13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+'C-3000'!G45</f>
        <v>33104.160000000003</v>
      </c>
      <c r="E134" s="15">
        <f>+D134/D125</f>
        <v>0.34339713182209869</v>
      </c>
      <c r="F134" s="42">
        <f>+E134*F125</f>
        <v>148428.71951728535</v>
      </c>
      <c r="G134" s="27">
        <v>911236.45358621678</v>
      </c>
      <c r="H134" s="213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389254.53</v>
      </c>
      <c r="E135" s="15">
        <f>+D135/D114</f>
        <v>3.8952566050457126E-2</v>
      </c>
      <c r="F135" s="42">
        <f>+E135*F114</f>
        <v>1745295.8013193125</v>
      </c>
      <c r="G135" s="27">
        <v>1103853.1387051728</v>
      </c>
      <c r="H135" s="213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+'C-3000'!G50</f>
        <v>0</v>
      </c>
      <c r="E136" s="15">
        <f>+D136/$D$135</f>
        <v>0</v>
      </c>
      <c r="F136" s="42">
        <f>+E136*$F$135</f>
        <v>0</v>
      </c>
      <c r="G136" s="27">
        <v>194382.24502456479</v>
      </c>
      <c r="H136" s="213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+'C-3000'!G52</f>
        <v>188545.71000000002</v>
      </c>
      <c r="E137" s="15">
        <f t="shared" ref="E137:E144" si="4">+D137/$D$135</f>
        <v>0.48437640533046594</v>
      </c>
      <c r="F137" s="42">
        <f t="shared" ref="F137:F144" si="5">+E137*$F$135</f>
        <v>845380.10648140369</v>
      </c>
      <c r="G137" s="27">
        <v>238281.88996734776</v>
      </c>
      <c r="H137" s="213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+'C-3000'!G54</f>
        <v>0</v>
      </c>
      <c r="E138" s="15">
        <f t="shared" si="4"/>
        <v>0</v>
      </c>
      <c r="F138" s="42">
        <f t="shared" si="5"/>
        <v>0</v>
      </c>
      <c r="G138" s="27">
        <v>4760.6826282302427</v>
      </c>
      <c r="H138" s="213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+'C-3000'!G57</f>
        <v>200708.82</v>
      </c>
      <c r="E139" s="15">
        <f t="shared" si="4"/>
        <v>0.51562359466953411</v>
      </c>
      <c r="F139" s="42">
        <f t="shared" si="5"/>
        <v>899915.69483790896</v>
      </c>
      <c r="G139" s="27">
        <v>239136.78224875283</v>
      </c>
      <c r="H139" s="213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13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+'C-3000'!G61</f>
        <v>0</v>
      </c>
      <c r="E141" s="15">
        <f t="shared" si="4"/>
        <v>0</v>
      </c>
      <c r="F141" s="42">
        <f t="shared" si="5"/>
        <v>0</v>
      </c>
      <c r="G141" s="27">
        <v>207420.65439994071</v>
      </c>
      <c r="H141" s="213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13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13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+'C-3000'!G67</f>
        <v>0</v>
      </c>
      <c r="E144" s="15">
        <f t="shared" si="4"/>
        <v>0</v>
      </c>
      <c r="F144" s="42">
        <f t="shared" si="5"/>
        <v>0</v>
      </c>
      <c r="G144" s="27">
        <v>219870.88443633652</v>
      </c>
      <c r="H144" s="213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677605.37000000011</v>
      </c>
      <c r="E145" s="15">
        <f>+D145/D114</f>
        <v>6.7807734777214898E-2</v>
      </c>
      <c r="F145" s="42">
        <f>+E145*F114</f>
        <v>3038170.9551650411</v>
      </c>
      <c r="G145" s="27">
        <v>1613204.3319366346</v>
      </c>
      <c r="H145" s="213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+'C-3000'!G71</f>
        <v>674431.9</v>
      </c>
      <c r="E146" s="15">
        <f>+D146/D145</f>
        <v>0.99531663983123375</v>
      </c>
      <c r="F146" s="42">
        <f>+E146*F145</f>
        <v>3023942.1063277186</v>
      </c>
      <c r="G146" s="27">
        <v>1539919.4542332694</v>
      </c>
      <c r="H146" s="213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13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13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+'C-3000'!G77</f>
        <v>0</v>
      </c>
      <c r="E149" s="15"/>
      <c r="F149" s="42"/>
      <c r="G149" s="27"/>
      <c r="H149" s="213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+'C-3000'!G79</f>
        <v>0</v>
      </c>
      <c r="E150" s="15">
        <f>+D150/D145</f>
        <v>0</v>
      </c>
      <c r="F150" s="42">
        <f>+E150*F145</f>
        <v>0</v>
      </c>
      <c r="G150" s="27">
        <v>17437.0467376745</v>
      </c>
      <c r="H150" s="213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+'C-3000'!G81</f>
        <v>0</v>
      </c>
      <c r="E151" s="15">
        <f>+D151/D145</f>
        <v>0</v>
      </c>
      <c r="F151" s="42">
        <f>+E151*F145</f>
        <v>0</v>
      </c>
      <c r="G151" s="27">
        <v>3011.2751564106957</v>
      </c>
      <c r="H151" s="213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+'C-3000'!G83</f>
        <v>592.80999999999995</v>
      </c>
      <c r="E152" s="15">
        <f>+D152/D145</f>
        <v>8.7486024498300511E-4</v>
      </c>
      <c r="F152" s="42">
        <f>+E152*F145</f>
        <v>2657.9749861359387</v>
      </c>
      <c r="G152" s="27">
        <v>28746.354557994426</v>
      </c>
      <c r="H152" s="213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+'C-3000'!G85</f>
        <v>2580.6600000000003</v>
      </c>
      <c r="E153" s="15">
        <f>+D153/D145</f>
        <v>3.8084999237830712E-3</v>
      </c>
      <c r="F153" s="42">
        <f>+E153*F145</f>
        <v>11570.873851185999</v>
      </c>
      <c r="G153" s="27">
        <v>24090.201251285565</v>
      </c>
      <c r="H153" s="213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13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885777.3899999999</v>
      </c>
      <c r="E155" s="15">
        <f>+D155/D114</f>
        <v>8.8639436745865274E-2</v>
      </c>
      <c r="F155" s="42">
        <f>+E155*F114</f>
        <v>3971549.3090615515</v>
      </c>
      <c r="G155" s="27">
        <v>3704878.1178356581</v>
      </c>
      <c r="H155" s="213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+'C-3000'!G91</f>
        <v>103917.17</v>
      </c>
      <c r="E156" s="15">
        <f>+D156/D155</f>
        <v>0.11731747860486709</v>
      </c>
      <c r="F156" s="42">
        <f>+E156*F155</f>
        <v>465932.15109400323</v>
      </c>
      <c r="G156" s="27">
        <v>562511.86905141955</v>
      </c>
      <c r="H156" s="213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+'C-3000'!G93</f>
        <v>5099.66</v>
      </c>
      <c r="E157" s="15">
        <f>+D157/D155</f>
        <v>5.7572704582129833E-3</v>
      </c>
      <c r="F157" s="42">
        <f>+E157*F155</f>
        <v>22865.283510396257</v>
      </c>
      <c r="G157" s="27">
        <v>65719.308465569222</v>
      </c>
      <c r="H157" s="213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+'C-3000'!G95</f>
        <v>0</v>
      </c>
      <c r="E158" s="15">
        <f>+D158/D155</f>
        <v>0</v>
      </c>
      <c r="F158" s="42">
        <f>+E158*F155</f>
        <v>0</v>
      </c>
      <c r="G158" s="27">
        <v>3294.2394250765906</v>
      </c>
      <c r="H158" s="213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13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+'C-3000'!G100</f>
        <v>504982.36</v>
      </c>
      <c r="E160" s="15">
        <f>+D160/D155</f>
        <v>0.57010075635369295</v>
      </c>
      <c r="F160" s="42">
        <f>+E160*F155</f>
        <v>2264183.2649919773</v>
      </c>
      <c r="G160" s="27">
        <v>1859196.9487789026</v>
      </c>
      <c r="H160" s="213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13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+'C-3000'!G105</f>
        <v>259091.86</v>
      </c>
      <c r="E162" s="15">
        <f>+D162/D155</f>
        <v>0.29250222790175306</v>
      </c>
      <c r="F162" s="42">
        <f>+E162*F155</f>
        <v>1161687.0211221718</v>
      </c>
      <c r="G162" s="27">
        <v>1172135.426361202</v>
      </c>
      <c r="H162" s="213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+'C-3000'!G107</f>
        <v>0</v>
      </c>
      <c r="E163" s="15"/>
      <c r="F163" s="42"/>
      <c r="G163" s="27"/>
      <c r="H163" s="213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+'C-3000'!G109</f>
        <v>12686.34</v>
      </c>
      <c r="E164" s="15">
        <f>+D164/D155</f>
        <v>1.4322266681474001E-2</v>
      </c>
      <c r="F164" s="42">
        <f>+E164*F155</f>
        <v>56881.58834300335</v>
      </c>
      <c r="G164" s="27">
        <v>42020.325753487617</v>
      </c>
      <c r="H164" s="213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86138.23000000001</v>
      </c>
      <c r="E165" s="15">
        <f>+D165/D114</f>
        <v>8.6198228535566881E-3</v>
      </c>
      <c r="F165" s="42">
        <f>+E165*F114</f>
        <v>386216.93407672673</v>
      </c>
      <c r="G165" s="27">
        <v>495443.22252766817</v>
      </c>
      <c r="H165" s="213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+'C-3000'!G113</f>
        <v>86138.23000000001</v>
      </c>
      <c r="E166" s="15">
        <f>+D166/D165</f>
        <v>1</v>
      </c>
      <c r="F166" s="42">
        <f>+E166*F165</f>
        <v>386216.93407672673</v>
      </c>
      <c r="G166" s="27">
        <v>474412.09445114905</v>
      </c>
      <c r="H166" s="213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+'C-3000'!G115</f>
        <v>0</v>
      </c>
      <c r="E167" s="15"/>
      <c r="F167" s="42"/>
      <c r="G167" s="27"/>
      <c r="H167" s="213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13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13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+'C-3000'!G122</f>
        <v>0</v>
      </c>
      <c r="E170" s="15">
        <f>+D170/D165</f>
        <v>0</v>
      </c>
      <c r="F170" s="42">
        <f>+E170*F165</f>
        <v>0</v>
      </c>
      <c r="G170" s="27">
        <v>21031.128076519148</v>
      </c>
      <c r="H170" s="213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+'C-3000'!G124</f>
        <v>0</v>
      </c>
      <c r="E171" s="15"/>
      <c r="F171" s="42"/>
      <c r="G171" s="27"/>
      <c r="H171" s="213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13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1117118.0100000002</v>
      </c>
      <c r="E173" s="15">
        <f>+D173/D114</f>
        <v>0.11178961249514612</v>
      </c>
      <c r="F173" s="42">
        <f>+E173*F114</f>
        <v>5008808.4329582136</v>
      </c>
      <c r="G173" s="27">
        <v>3887128.2863232475</v>
      </c>
      <c r="H173" s="213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+'C-3000'!G131</f>
        <v>205215.03999999998</v>
      </c>
      <c r="E174" s="15">
        <f>+D174/D173</f>
        <v>0.18370041317300034</v>
      </c>
      <c r="F174" s="42">
        <f>+E174*F173</f>
        <v>920120.17863883218</v>
      </c>
      <c r="G174" s="27">
        <v>653185.36915524222</v>
      </c>
      <c r="H174" s="213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+'C-3000'!G133</f>
        <v>0</v>
      </c>
      <c r="E175" s="15"/>
      <c r="F175" s="42"/>
      <c r="G175" s="27"/>
      <c r="H175" s="213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+'C-3000'!G135</f>
        <v>14257</v>
      </c>
      <c r="E176" s="15">
        <f>+D176/D173</f>
        <v>1.2762304315548539E-2</v>
      </c>
      <c r="F176" s="42">
        <f>+E176*F173</f>
        <v>63923.937479698521</v>
      </c>
      <c r="G176" s="27">
        <v>14256.995130242211</v>
      </c>
      <c r="H176" s="213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13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+'C-3000'!G139</f>
        <v>896821.87000000011</v>
      </c>
      <c r="E178" s="15">
        <f>+D178/D173</f>
        <v>0.80279958068172219</v>
      </c>
      <c r="F178" s="42">
        <f>+E178*F173</f>
        <v>4021069.3096939279</v>
      </c>
      <c r="G178" s="27">
        <v>3173041.6489526927</v>
      </c>
      <c r="H178" s="213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+'C-3000'!G141</f>
        <v>0</v>
      </c>
      <c r="E179" s="15">
        <f>+D179/D173</f>
        <v>0</v>
      </c>
      <c r="F179" s="42">
        <f>+E179*F173</f>
        <v>0</v>
      </c>
      <c r="G179" s="27">
        <v>44501.603296709785</v>
      </c>
      <c r="H179" s="213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13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13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+'C-3000'!G147</f>
        <v>824.1</v>
      </c>
      <c r="E182" s="15">
        <f>+D182/D173</f>
        <v>7.3770182972880357E-4</v>
      </c>
      <c r="F182" s="42">
        <f>+E182*F173</f>
        <v>3695.0071457543354</v>
      </c>
      <c r="G182" s="27">
        <v>2142.6697883601009</v>
      </c>
      <c r="H182" s="213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4796826.1499999994</v>
      </c>
      <c r="E183" s="15">
        <f>+D183/D114</f>
        <v>0.48001673208641893</v>
      </c>
      <c r="F183" s="42">
        <f>+E183*F114</f>
        <v>21507471.06078298</v>
      </c>
      <c r="G183" s="27">
        <v>10150611.581476975</v>
      </c>
      <c r="H183" s="213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13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+'C-3000'!G153</f>
        <v>4796826.1499999994</v>
      </c>
      <c r="E185" s="15"/>
      <c r="F185" s="42">
        <f>+F183</f>
        <v>21507471.06078298</v>
      </c>
      <c r="G185" s="27">
        <v>10150611.581476975</v>
      </c>
      <c r="H185" s="213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13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13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13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7925.45</v>
      </c>
      <c r="E189" s="15">
        <f>+D189/D114</f>
        <v>7.9309703757229335E-4</v>
      </c>
      <c r="F189" s="42">
        <f>+E189*F114</f>
        <v>35535.243760852682</v>
      </c>
      <c r="G189" s="27">
        <v>11501.192140905219</v>
      </c>
      <c r="H189" s="213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+'C-3000'!G163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+'C-3000'!G165</f>
        <v>4865.5</v>
      </c>
      <c r="E191" s="15">
        <f>+D191/D189</f>
        <v>0.61390835851592029</v>
      </c>
      <c r="F191" s="42">
        <f>+E191*F189</f>
        <v>21815.383166688167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+'C-3000'!G171</f>
        <v>3059.95</v>
      </c>
      <c r="E194" s="15">
        <f>+D194/D189</f>
        <v>0.38609164148407976</v>
      </c>
      <c r="F194" s="42">
        <f>+E194*F189</f>
        <v>13719.860594164516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+'C-3000'!G180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1254156.6300000001</v>
      </c>
      <c r="E199" s="15">
        <f>+D199/D10</f>
        <v>1.2715982699877261E-2</v>
      </c>
      <c r="F199" s="41">
        <f>+E199*E10</f>
        <v>5623246.8265321888</v>
      </c>
      <c r="G199" s="23">
        <v>4839683.1600044351</v>
      </c>
      <c r="H199" s="212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1254156.6300000001</v>
      </c>
      <c r="E226" s="26">
        <f>+D226/D199</f>
        <v>1</v>
      </c>
      <c r="F226" s="42">
        <f>+E226*F199</f>
        <v>5623246.8265321888</v>
      </c>
      <c r="G226" s="27">
        <v>4839683.1600044351</v>
      </c>
      <c r="H226" s="212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+'C-4000'!G80</f>
        <v>994361.55</v>
      </c>
      <c r="E227" s="26">
        <f>+D227/D226</f>
        <v>0.79285276353400924</v>
      </c>
      <c r="F227" s="42">
        <f>+E227*F226</f>
        <v>4458406.7864498934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+'C-4000'!G84</f>
        <v>80854.3</v>
      </c>
      <c r="E229" s="26">
        <f>+D229/D226</f>
        <v>6.4469060774330872E-2</v>
      </c>
      <c r="F229" s="42">
        <f>+E229*F226</f>
        <v>362525.4414087669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+'C-4000'!G88</f>
        <v>178940.78</v>
      </c>
      <c r="E231" s="26">
        <f>+D231/D226</f>
        <v>0.1426781756916598</v>
      </c>
      <c r="F231" s="42">
        <f>+E231*F226</f>
        <v>802314.59867352806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15"/>
      <c r="B279" s="215"/>
      <c r="C279" s="215"/>
      <c r="D279" s="215"/>
      <c r="E279" s="33"/>
      <c r="F279" s="43"/>
      <c r="G279" s="27"/>
      <c r="H279" s="28"/>
    </row>
    <row r="280" spans="1:8" ht="15.75" hidden="1" x14ac:dyDescent="0.25">
      <c r="A280" s="215"/>
      <c r="B280" s="215"/>
      <c r="C280" s="215"/>
      <c r="D280" s="215"/>
      <c r="E280" s="33"/>
      <c r="F280" s="43"/>
      <c r="G280" s="27"/>
      <c r="H280" s="28"/>
    </row>
    <row r="281" spans="1:8" ht="15.75" x14ac:dyDescent="0.25">
      <c r="A281" s="215"/>
      <c r="B281" s="215"/>
      <c r="C281" s="215"/>
      <c r="D281" s="215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1409367.35</v>
      </c>
      <c r="E284" s="44">
        <v>0.02</v>
      </c>
      <c r="F284" s="43">
        <f>+E284*E10</f>
        <v>8844376.3399999999</v>
      </c>
      <c r="G284" s="27">
        <v>8844376.3399999999</v>
      </c>
      <c r="H284" s="213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504657.73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+'C-5000'!G13</f>
        <v>0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+'C-5000'!G21</f>
        <v>416348.85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+'C-5000'!G23</f>
        <v>88308.88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836003.58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+'C-5000'!G43</f>
        <v>836003.58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68706.039999999994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+'C-5000'!G75</f>
        <v>68706.039999999994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7233222.0999999996</v>
      </c>
      <c r="E343" s="44">
        <f>+D343/D10</f>
        <v>7.3338150026739365E-2</v>
      </c>
      <c r="F343" s="43">
        <f>+E343*E10</f>
        <v>32431509.9457932</v>
      </c>
      <c r="G343" s="27">
        <v>81063881.509266481</v>
      </c>
      <c r="H343" s="213"/>
      <c r="I343" s="214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2195306.1399999997</v>
      </c>
      <c r="E344" s="15">
        <f>+D344/D343</f>
        <v>0.30350321193648949</v>
      </c>
      <c r="F344" s="43">
        <f>+E344*F343</f>
        <v>9843067.4364984408</v>
      </c>
      <c r="G344" s="27">
        <v>69776379.111956283</v>
      </c>
      <c r="H344" s="213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+'C-6000'!G12</f>
        <v>1049824.1599999999</v>
      </c>
      <c r="E345" s="15"/>
      <c r="F345" s="43"/>
      <c r="G345" s="27"/>
      <c r="H345" s="213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+'C-6000'!G14</f>
        <v>0</v>
      </c>
      <c r="E346" s="15"/>
      <c r="F346" s="43"/>
      <c r="G346" s="27"/>
      <c r="H346" s="213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+'C-6000'!G16</f>
        <v>0</v>
      </c>
      <c r="E347" s="15"/>
      <c r="F347" s="43"/>
      <c r="G347" s="27"/>
      <c r="H347" s="213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13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+'C-6000'!G22</f>
        <v>1053353.8399999999</v>
      </c>
      <c r="E349" s="15"/>
      <c r="F349" s="43"/>
      <c r="G349" s="27"/>
      <c r="H349" s="213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13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+'C-6000'!G26</f>
        <v>30645.300000000003</v>
      </c>
      <c r="E351" s="15"/>
      <c r="F351" s="43"/>
      <c r="G351" s="27"/>
      <c r="H351" s="213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+'C-6000'!G28</f>
        <v>61482.84</v>
      </c>
      <c r="E352" s="15"/>
      <c r="F352" s="43"/>
      <c r="G352" s="27"/>
      <c r="H352" s="213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233161.29</v>
      </c>
      <c r="E353" s="15">
        <f>+D353/D343</f>
        <v>3.2234775426016576E-2</v>
      </c>
      <c r="F353" s="43">
        <f>+E353*F343</f>
        <v>1045422.4398292669</v>
      </c>
      <c r="G353" s="27">
        <v>561822.52273427811</v>
      </c>
      <c r="H353" s="213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13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13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13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13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13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13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13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+'C-6000'!G49</f>
        <v>233161.29</v>
      </c>
      <c r="E361" s="15"/>
      <c r="F361" s="43"/>
      <c r="G361" s="27"/>
      <c r="H361" s="213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4804754.67</v>
      </c>
      <c r="E362" s="15">
        <f>+D362/D343</f>
        <v>0.66426201263749385</v>
      </c>
      <c r="F362" s="43">
        <f>+E362*F343</f>
        <v>21543020.069465492</v>
      </c>
      <c r="G362" s="27">
        <v>10725679.874575917</v>
      </c>
      <c r="H362" s="213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+'C-6000'!G55</f>
        <v>4804754.67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1797349.54</v>
      </c>
      <c r="E431" s="15"/>
      <c r="F431" s="43"/>
      <c r="G431" s="27"/>
      <c r="H431" s="213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1410001.1400000001</v>
      </c>
      <c r="E432" s="47">
        <f>+E343+E284+E199+E114+E49+E12</f>
        <v>0.93276496269430176</v>
      </c>
      <c r="F432" s="43" t="e">
        <f>SUM(F12:F431)</f>
        <v>#DIV/0!</v>
      </c>
      <c r="G432" s="27">
        <v>1236748193.1507337</v>
      </c>
      <c r="H432" s="213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+'C-9000'!H16</f>
        <v>1410001.1400000001</v>
      </c>
      <c r="F433" s="27"/>
      <c r="G433" s="27"/>
      <c r="H433" s="213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13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13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13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13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13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13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13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387348.4</v>
      </c>
      <c r="F441" s="27"/>
      <c r="G441" s="27"/>
      <c r="H441" s="213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+'C-9000'!H35</f>
        <v>387348.4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2DO TRIMESTRE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1" sqref="G11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6" width="12.7109375" style="54" bestFit="1" customWidth="1"/>
    <col min="7" max="7" width="13.7109375" style="54" bestFit="1" customWidth="1"/>
    <col min="8" max="8" width="11.28515625" style="54" hidden="1" customWidth="1"/>
    <col min="9" max="9" width="10.42578125" style="54" hidden="1" customWidth="1"/>
    <col min="10" max="10" width="9.140625" style="54" hidden="1" customWidth="1"/>
    <col min="11" max="12" width="0" style="54" hidden="1" customWidth="1"/>
    <col min="13" max="13" width="15.28515625" style="54" bestFit="1" customWidth="1"/>
    <col min="14" max="14" width="10.140625" style="54" bestFit="1" customWidth="1"/>
    <col min="15" max="247" width="9.140625" style="54"/>
    <col min="248" max="249" width="2.7109375" style="54" customWidth="1"/>
    <col min="250" max="250" width="43" style="54" customWidth="1"/>
    <col min="251" max="252" width="12.7109375" style="54" bestFit="1" customWidth="1"/>
    <col min="253" max="253" width="12.5703125" style="54" customWidth="1"/>
    <col min="254" max="254" width="15.28515625" style="54" bestFit="1" customWidth="1"/>
    <col min="255" max="262" width="12.7109375" style="54" bestFit="1" customWidth="1"/>
    <col min="263" max="263" width="13.7109375" style="54" bestFit="1" customWidth="1"/>
    <col min="264" max="268" width="0" style="54" hidden="1" customWidth="1"/>
    <col min="269" max="269" width="15.28515625" style="54" bestFit="1" customWidth="1"/>
    <col min="270" max="270" width="10.140625" style="54" bestFit="1" customWidth="1"/>
    <col min="271" max="503" width="9.140625" style="54"/>
    <col min="504" max="505" width="2.7109375" style="54" customWidth="1"/>
    <col min="506" max="506" width="43" style="54" customWidth="1"/>
    <col min="507" max="508" width="12.7109375" style="54" bestFit="1" customWidth="1"/>
    <col min="509" max="509" width="12.5703125" style="54" customWidth="1"/>
    <col min="510" max="510" width="15.28515625" style="54" bestFit="1" customWidth="1"/>
    <col min="511" max="518" width="12.7109375" style="54" bestFit="1" customWidth="1"/>
    <col min="519" max="519" width="13.7109375" style="54" bestFit="1" customWidth="1"/>
    <col min="520" max="524" width="0" style="54" hidden="1" customWidth="1"/>
    <col min="525" max="525" width="15.28515625" style="54" bestFit="1" customWidth="1"/>
    <col min="526" max="526" width="10.140625" style="54" bestFit="1" customWidth="1"/>
    <col min="527" max="759" width="9.140625" style="54"/>
    <col min="760" max="761" width="2.7109375" style="54" customWidth="1"/>
    <col min="762" max="762" width="43" style="54" customWidth="1"/>
    <col min="763" max="764" width="12.7109375" style="54" bestFit="1" customWidth="1"/>
    <col min="765" max="765" width="12.5703125" style="54" customWidth="1"/>
    <col min="766" max="766" width="15.28515625" style="54" bestFit="1" customWidth="1"/>
    <col min="767" max="774" width="12.7109375" style="54" bestFit="1" customWidth="1"/>
    <col min="775" max="775" width="13.7109375" style="54" bestFit="1" customWidth="1"/>
    <col min="776" max="780" width="0" style="54" hidden="1" customWidth="1"/>
    <col min="781" max="781" width="15.28515625" style="54" bestFit="1" customWidth="1"/>
    <col min="782" max="782" width="10.140625" style="54" bestFit="1" customWidth="1"/>
    <col min="783" max="1015" width="9.140625" style="54"/>
    <col min="1016" max="1017" width="2.7109375" style="54" customWidth="1"/>
    <col min="1018" max="1018" width="43" style="54" customWidth="1"/>
    <col min="1019" max="1020" width="12.7109375" style="54" bestFit="1" customWidth="1"/>
    <col min="1021" max="1021" width="12.5703125" style="54" customWidth="1"/>
    <col min="1022" max="1022" width="15.28515625" style="54" bestFit="1" customWidth="1"/>
    <col min="1023" max="1030" width="12.7109375" style="54" bestFit="1" customWidth="1"/>
    <col min="1031" max="1031" width="13.7109375" style="54" bestFit="1" customWidth="1"/>
    <col min="1032" max="1036" width="0" style="54" hidden="1" customWidth="1"/>
    <col min="1037" max="1037" width="15.28515625" style="54" bestFit="1" customWidth="1"/>
    <col min="1038" max="1038" width="10.140625" style="54" bestFit="1" customWidth="1"/>
    <col min="1039" max="1271" width="9.140625" style="54"/>
    <col min="1272" max="1273" width="2.7109375" style="54" customWidth="1"/>
    <col min="1274" max="1274" width="43" style="54" customWidth="1"/>
    <col min="1275" max="1276" width="12.7109375" style="54" bestFit="1" customWidth="1"/>
    <col min="1277" max="1277" width="12.5703125" style="54" customWidth="1"/>
    <col min="1278" max="1278" width="15.28515625" style="54" bestFit="1" customWidth="1"/>
    <col min="1279" max="1286" width="12.7109375" style="54" bestFit="1" customWidth="1"/>
    <col min="1287" max="1287" width="13.7109375" style="54" bestFit="1" customWidth="1"/>
    <col min="1288" max="1292" width="0" style="54" hidden="1" customWidth="1"/>
    <col min="1293" max="1293" width="15.28515625" style="54" bestFit="1" customWidth="1"/>
    <col min="1294" max="1294" width="10.140625" style="54" bestFit="1" customWidth="1"/>
    <col min="1295" max="1527" width="9.140625" style="54"/>
    <col min="1528" max="1529" width="2.7109375" style="54" customWidth="1"/>
    <col min="1530" max="1530" width="43" style="54" customWidth="1"/>
    <col min="1531" max="1532" width="12.7109375" style="54" bestFit="1" customWidth="1"/>
    <col min="1533" max="1533" width="12.5703125" style="54" customWidth="1"/>
    <col min="1534" max="1534" width="15.28515625" style="54" bestFit="1" customWidth="1"/>
    <col min="1535" max="1542" width="12.7109375" style="54" bestFit="1" customWidth="1"/>
    <col min="1543" max="1543" width="13.7109375" style="54" bestFit="1" customWidth="1"/>
    <col min="1544" max="1548" width="0" style="54" hidden="1" customWidth="1"/>
    <col min="1549" max="1549" width="15.28515625" style="54" bestFit="1" customWidth="1"/>
    <col min="1550" max="1550" width="10.140625" style="54" bestFit="1" customWidth="1"/>
    <col min="1551" max="1783" width="9.140625" style="54"/>
    <col min="1784" max="1785" width="2.7109375" style="54" customWidth="1"/>
    <col min="1786" max="1786" width="43" style="54" customWidth="1"/>
    <col min="1787" max="1788" width="12.7109375" style="54" bestFit="1" customWidth="1"/>
    <col min="1789" max="1789" width="12.5703125" style="54" customWidth="1"/>
    <col min="1790" max="1790" width="15.28515625" style="54" bestFit="1" customWidth="1"/>
    <col min="1791" max="1798" width="12.7109375" style="54" bestFit="1" customWidth="1"/>
    <col min="1799" max="1799" width="13.7109375" style="54" bestFit="1" customWidth="1"/>
    <col min="1800" max="1804" width="0" style="54" hidden="1" customWidth="1"/>
    <col min="1805" max="1805" width="15.28515625" style="54" bestFit="1" customWidth="1"/>
    <col min="1806" max="1806" width="10.140625" style="54" bestFit="1" customWidth="1"/>
    <col min="1807" max="2039" width="9.140625" style="54"/>
    <col min="2040" max="2041" width="2.7109375" style="54" customWidth="1"/>
    <col min="2042" max="2042" width="43" style="54" customWidth="1"/>
    <col min="2043" max="2044" width="12.7109375" style="54" bestFit="1" customWidth="1"/>
    <col min="2045" max="2045" width="12.5703125" style="54" customWidth="1"/>
    <col min="2046" max="2046" width="15.28515625" style="54" bestFit="1" customWidth="1"/>
    <col min="2047" max="2054" width="12.7109375" style="54" bestFit="1" customWidth="1"/>
    <col min="2055" max="2055" width="13.7109375" style="54" bestFit="1" customWidth="1"/>
    <col min="2056" max="2060" width="0" style="54" hidden="1" customWidth="1"/>
    <col min="2061" max="2061" width="15.28515625" style="54" bestFit="1" customWidth="1"/>
    <col min="2062" max="2062" width="10.140625" style="54" bestFit="1" customWidth="1"/>
    <col min="2063" max="2295" width="9.140625" style="54"/>
    <col min="2296" max="2297" width="2.7109375" style="54" customWidth="1"/>
    <col min="2298" max="2298" width="43" style="54" customWidth="1"/>
    <col min="2299" max="2300" width="12.7109375" style="54" bestFit="1" customWidth="1"/>
    <col min="2301" max="2301" width="12.5703125" style="54" customWidth="1"/>
    <col min="2302" max="2302" width="15.28515625" style="54" bestFit="1" customWidth="1"/>
    <col min="2303" max="2310" width="12.7109375" style="54" bestFit="1" customWidth="1"/>
    <col min="2311" max="2311" width="13.7109375" style="54" bestFit="1" customWidth="1"/>
    <col min="2312" max="2316" width="0" style="54" hidden="1" customWidth="1"/>
    <col min="2317" max="2317" width="15.28515625" style="54" bestFit="1" customWidth="1"/>
    <col min="2318" max="2318" width="10.140625" style="54" bestFit="1" customWidth="1"/>
    <col min="2319" max="2551" width="9.140625" style="54"/>
    <col min="2552" max="2553" width="2.7109375" style="54" customWidth="1"/>
    <col min="2554" max="2554" width="43" style="54" customWidth="1"/>
    <col min="2555" max="2556" width="12.7109375" style="54" bestFit="1" customWidth="1"/>
    <col min="2557" max="2557" width="12.5703125" style="54" customWidth="1"/>
    <col min="2558" max="2558" width="15.28515625" style="54" bestFit="1" customWidth="1"/>
    <col min="2559" max="2566" width="12.7109375" style="54" bestFit="1" customWidth="1"/>
    <col min="2567" max="2567" width="13.7109375" style="54" bestFit="1" customWidth="1"/>
    <col min="2568" max="2572" width="0" style="54" hidden="1" customWidth="1"/>
    <col min="2573" max="2573" width="15.28515625" style="54" bestFit="1" customWidth="1"/>
    <col min="2574" max="2574" width="10.140625" style="54" bestFit="1" customWidth="1"/>
    <col min="2575" max="2807" width="9.140625" style="54"/>
    <col min="2808" max="2809" width="2.7109375" style="54" customWidth="1"/>
    <col min="2810" max="2810" width="43" style="54" customWidth="1"/>
    <col min="2811" max="2812" width="12.7109375" style="54" bestFit="1" customWidth="1"/>
    <col min="2813" max="2813" width="12.5703125" style="54" customWidth="1"/>
    <col min="2814" max="2814" width="15.28515625" style="54" bestFit="1" customWidth="1"/>
    <col min="2815" max="2822" width="12.7109375" style="54" bestFit="1" customWidth="1"/>
    <col min="2823" max="2823" width="13.7109375" style="54" bestFit="1" customWidth="1"/>
    <col min="2824" max="2828" width="0" style="54" hidden="1" customWidth="1"/>
    <col min="2829" max="2829" width="15.28515625" style="54" bestFit="1" customWidth="1"/>
    <col min="2830" max="2830" width="10.140625" style="54" bestFit="1" customWidth="1"/>
    <col min="2831" max="3063" width="9.140625" style="54"/>
    <col min="3064" max="3065" width="2.7109375" style="54" customWidth="1"/>
    <col min="3066" max="3066" width="43" style="54" customWidth="1"/>
    <col min="3067" max="3068" width="12.7109375" style="54" bestFit="1" customWidth="1"/>
    <col min="3069" max="3069" width="12.5703125" style="54" customWidth="1"/>
    <col min="3070" max="3070" width="15.28515625" style="54" bestFit="1" customWidth="1"/>
    <col min="3071" max="3078" width="12.7109375" style="54" bestFit="1" customWidth="1"/>
    <col min="3079" max="3079" width="13.7109375" style="54" bestFit="1" customWidth="1"/>
    <col min="3080" max="3084" width="0" style="54" hidden="1" customWidth="1"/>
    <col min="3085" max="3085" width="15.28515625" style="54" bestFit="1" customWidth="1"/>
    <col min="3086" max="3086" width="10.140625" style="54" bestFit="1" customWidth="1"/>
    <col min="3087" max="3319" width="9.140625" style="54"/>
    <col min="3320" max="3321" width="2.7109375" style="54" customWidth="1"/>
    <col min="3322" max="3322" width="43" style="54" customWidth="1"/>
    <col min="3323" max="3324" width="12.7109375" style="54" bestFit="1" customWidth="1"/>
    <col min="3325" max="3325" width="12.5703125" style="54" customWidth="1"/>
    <col min="3326" max="3326" width="15.28515625" style="54" bestFit="1" customWidth="1"/>
    <col min="3327" max="3334" width="12.7109375" style="54" bestFit="1" customWidth="1"/>
    <col min="3335" max="3335" width="13.7109375" style="54" bestFit="1" customWidth="1"/>
    <col min="3336" max="3340" width="0" style="54" hidden="1" customWidth="1"/>
    <col min="3341" max="3341" width="15.28515625" style="54" bestFit="1" customWidth="1"/>
    <col min="3342" max="3342" width="10.140625" style="54" bestFit="1" customWidth="1"/>
    <col min="3343" max="3575" width="9.140625" style="54"/>
    <col min="3576" max="3577" width="2.7109375" style="54" customWidth="1"/>
    <col min="3578" max="3578" width="43" style="54" customWidth="1"/>
    <col min="3579" max="3580" width="12.7109375" style="54" bestFit="1" customWidth="1"/>
    <col min="3581" max="3581" width="12.5703125" style="54" customWidth="1"/>
    <col min="3582" max="3582" width="15.28515625" style="54" bestFit="1" customWidth="1"/>
    <col min="3583" max="3590" width="12.7109375" style="54" bestFit="1" customWidth="1"/>
    <col min="3591" max="3591" width="13.7109375" style="54" bestFit="1" customWidth="1"/>
    <col min="3592" max="3596" width="0" style="54" hidden="1" customWidth="1"/>
    <col min="3597" max="3597" width="15.28515625" style="54" bestFit="1" customWidth="1"/>
    <col min="3598" max="3598" width="10.140625" style="54" bestFit="1" customWidth="1"/>
    <col min="3599" max="3831" width="9.140625" style="54"/>
    <col min="3832" max="3833" width="2.7109375" style="54" customWidth="1"/>
    <col min="3834" max="3834" width="43" style="54" customWidth="1"/>
    <col min="3835" max="3836" width="12.7109375" style="54" bestFit="1" customWidth="1"/>
    <col min="3837" max="3837" width="12.5703125" style="54" customWidth="1"/>
    <col min="3838" max="3838" width="15.28515625" style="54" bestFit="1" customWidth="1"/>
    <col min="3839" max="3846" width="12.7109375" style="54" bestFit="1" customWidth="1"/>
    <col min="3847" max="3847" width="13.7109375" style="54" bestFit="1" customWidth="1"/>
    <col min="3848" max="3852" width="0" style="54" hidden="1" customWidth="1"/>
    <col min="3853" max="3853" width="15.28515625" style="54" bestFit="1" customWidth="1"/>
    <col min="3854" max="3854" width="10.140625" style="54" bestFit="1" customWidth="1"/>
    <col min="3855" max="4087" width="9.140625" style="54"/>
    <col min="4088" max="4089" width="2.7109375" style="54" customWidth="1"/>
    <col min="4090" max="4090" width="43" style="54" customWidth="1"/>
    <col min="4091" max="4092" width="12.7109375" style="54" bestFit="1" customWidth="1"/>
    <col min="4093" max="4093" width="12.5703125" style="54" customWidth="1"/>
    <col min="4094" max="4094" width="15.28515625" style="54" bestFit="1" customWidth="1"/>
    <col min="4095" max="4102" width="12.7109375" style="54" bestFit="1" customWidth="1"/>
    <col min="4103" max="4103" width="13.7109375" style="54" bestFit="1" customWidth="1"/>
    <col min="4104" max="4108" width="0" style="54" hidden="1" customWidth="1"/>
    <col min="4109" max="4109" width="15.28515625" style="54" bestFit="1" customWidth="1"/>
    <col min="4110" max="4110" width="10.140625" style="54" bestFit="1" customWidth="1"/>
    <col min="4111" max="4343" width="9.140625" style="54"/>
    <col min="4344" max="4345" width="2.7109375" style="54" customWidth="1"/>
    <col min="4346" max="4346" width="43" style="54" customWidth="1"/>
    <col min="4347" max="4348" width="12.7109375" style="54" bestFit="1" customWidth="1"/>
    <col min="4349" max="4349" width="12.5703125" style="54" customWidth="1"/>
    <col min="4350" max="4350" width="15.28515625" style="54" bestFit="1" customWidth="1"/>
    <col min="4351" max="4358" width="12.7109375" style="54" bestFit="1" customWidth="1"/>
    <col min="4359" max="4359" width="13.7109375" style="54" bestFit="1" customWidth="1"/>
    <col min="4360" max="4364" width="0" style="54" hidden="1" customWidth="1"/>
    <col min="4365" max="4365" width="15.28515625" style="54" bestFit="1" customWidth="1"/>
    <col min="4366" max="4366" width="10.140625" style="54" bestFit="1" customWidth="1"/>
    <col min="4367" max="4599" width="9.140625" style="54"/>
    <col min="4600" max="4601" width="2.7109375" style="54" customWidth="1"/>
    <col min="4602" max="4602" width="43" style="54" customWidth="1"/>
    <col min="4603" max="4604" width="12.7109375" style="54" bestFit="1" customWidth="1"/>
    <col min="4605" max="4605" width="12.5703125" style="54" customWidth="1"/>
    <col min="4606" max="4606" width="15.28515625" style="54" bestFit="1" customWidth="1"/>
    <col min="4607" max="4614" width="12.7109375" style="54" bestFit="1" customWidth="1"/>
    <col min="4615" max="4615" width="13.7109375" style="54" bestFit="1" customWidth="1"/>
    <col min="4616" max="4620" width="0" style="54" hidden="1" customWidth="1"/>
    <col min="4621" max="4621" width="15.28515625" style="54" bestFit="1" customWidth="1"/>
    <col min="4622" max="4622" width="10.140625" style="54" bestFit="1" customWidth="1"/>
    <col min="4623" max="4855" width="9.140625" style="54"/>
    <col min="4856" max="4857" width="2.7109375" style="54" customWidth="1"/>
    <col min="4858" max="4858" width="43" style="54" customWidth="1"/>
    <col min="4859" max="4860" width="12.7109375" style="54" bestFit="1" customWidth="1"/>
    <col min="4861" max="4861" width="12.5703125" style="54" customWidth="1"/>
    <col min="4862" max="4862" width="15.28515625" style="54" bestFit="1" customWidth="1"/>
    <col min="4863" max="4870" width="12.7109375" style="54" bestFit="1" customWidth="1"/>
    <col min="4871" max="4871" width="13.7109375" style="54" bestFit="1" customWidth="1"/>
    <col min="4872" max="4876" width="0" style="54" hidden="1" customWidth="1"/>
    <col min="4877" max="4877" width="15.28515625" style="54" bestFit="1" customWidth="1"/>
    <col min="4878" max="4878" width="10.140625" style="54" bestFit="1" customWidth="1"/>
    <col min="4879" max="5111" width="9.140625" style="54"/>
    <col min="5112" max="5113" width="2.7109375" style="54" customWidth="1"/>
    <col min="5114" max="5114" width="43" style="54" customWidth="1"/>
    <col min="5115" max="5116" width="12.7109375" style="54" bestFit="1" customWidth="1"/>
    <col min="5117" max="5117" width="12.5703125" style="54" customWidth="1"/>
    <col min="5118" max="5118" width="15.28515625" style="54" bestFit="1" customWidth="1"/>
    <col min="5119" max="5126" width="12.7109375" style="54" bestFit="1" customWidth="1"/>
    <col min="5127" max="5127" width="13.7109375" style="54" bestFit="1" customWidth="1"/>
    <col min="5128" max="5132" width="0" style="54" hidden="1" customWidth="1"/>
    <col min="5133" max="5133" width="15.28515625" style="54" bestFit="1" customWidth="1"/>
    <col min="5134" max="5134" width="10.140625" style="54" bestFit="1" customWidth="1"/>
    <col min="5135" max="5367" width="9.140625" style="54"/>
    <col min="5368" max="5369" width="2.7109375" style="54" customWidth="1"/>
    <col min="5370" max="5370" width="43" style="54" customWidth="1"/>
    <col min="5371" max="5372" width="12.7109375" style="54" bestFit="1" customWidth="1"/>
    <col min="5373" max="5373" width="12.5703125" style="54" customWidth="1"/>
    <col min="5374" max="5374" width="15.28515625" style="54" bestFit="1" customWidth="1"/>
    <col min="5375" max="5382" width="12.7109375" style="54" bestFit="1" customWidth="1"/>
    <col min="5383" max="5383" width="13.7109375" style="54" bestFit="1" customWidth="1"/>
    <col min="5384" max="5388" width="0" style="54" hidden="1" customWidth="1"/>
    <col min="5389" max="5389" width="15.28515625" style="54" bestFit="1" customWidth="1"/>
    <col min="5390" max="5390" width="10.140625" style="54" bestFit="1" customWidth="1"/>
    <col min="5391" max="5623" width="9.140625" style="54"/>
    <col min="5624" max="5625" width="2.7109375" style="54" customWidth="1"/>
    <col min="5626" max="5626" width="43" style="54" customWidth="1"/>
    <col min="5627" max="5628" width="12.7109375" style="54" bestFit="1" customWidth="1"/>
    <col min="5629" max="5629" width="12.5703125" style="54" customWidth="1"/>
    <col min="5630" max="5630" width="15.28515625" style="54" bestFit="1" customWidth="1"/>
    <col min="5631" max="5638" width="12.7109375" style="54" bestFit="1" customWidth="1"/>
    <col min="5639" max="5639" width="13.7109375" style="54" bestFit="1" customWidth="1"/>
    <col min="5640" max="5644" width="0" style="54" hidden="1" customWidth="1"/>
    <col min="5645" max="5645" width="15.28515625" style="54" bestFit="1" customWidth="1"/>
    <col min="5646" max="5646" width="10.140625" style="54" bestFit="1" customWidth="1"/>
    <col min="5647" max="5879" width="9.140625" style="54"/>
    <col min="5880" max="5881" width="2.7109375" style="54" customWidth="1"/>
    <col min="5882" max="5882" width="43" style="54" customWidth="1"/>
    <col min="5883" max="5884" width="12.7109375" style="54" bestFit="1" customWidth="1"/>
    <col min="5885" max="5885" width="12.5703125" style="54" customWidth="1"/>
    <col min="5886" max="5886" width="15.28515625" style="54" bestFit="1" customWidth="1"/>
    <col min="5887" max="5894" width="12.7109375" style="54" bestFit="1" customWidth="1"/>
    <col min="5895" max="5895" width="13.7109375" style="54" bestFit="1" customWidth="1"/>
    <col min="5896" max="5900" width="0" style="54" hidden="1" customWidth="1"/>
    <col min="5901" max="5901" width="15.28515625" style="54" bestFit="1" customWidth="1"/>
    <col min="5902" max="5902" width="10.140625" style="54" bestFit="1" customWidth="1"/>
    <col min="5903" max="6135" width="9.140625" style="54"/>
    <col min="6136" max="6137" width="2.7109375" style="54" customWidth="1"/>
    <col min="6138" max="6138" width="43" style="54" customWidth="1"/>
    <col min="6139" max="6140" width="12.7109375" style="54" bestFit="1" customWidth="1"/>
    <col min="6141" max="6141" width="12.5703125" style="54" customWidth="1"/>
    <col min="6142" max="6142" width="15.28515625" style="54" bestFit="1" customWidth="1"/>
    <col min="6143" max="6150" width="12.7109375" style="54" bestFit="1" customWidth="1"/>
    <col min="6151" max="6151" width="13.7109375" style="54" bestFit="1" customWidth="1"/>
    <col min="6152" max="6156" width="0" style="54" hidden="1" customWidth="1"/>
    <col min="6157" max="6157" width="15.28515625" style="54" bestFit="1" customWidth="1"/>
    <col min="6158" max="6158" width="10.140625" style="54" bestFit="1" customWidth="1"/>
    <col min="6159" max="6391" width="9.140625" style="54"/>
    <col min="6392" max="6393" width="2.7109375" style="54" customWidth="1"/>
    <col min="6394" max="6394" width="43" style="54" customWidth="1"/>
    <col min="6395" max="6396" width="12.7109375" style="54" bestFit="1" customWidth="1"/>
    <col min="6397" max="6397" width="12.5703125" style="54" customWidth="1"/>
    <col min="6398" max="6398" width="15.28515625" style="54" bestFit="1" customWidth="1"/>
    <col min="6399" max="6406" width="12.7109375" style="54" bestFit="1" customWidth="1"/>
    <col min="6407" max="6407" width="13.7109375" style="54" bestFit="1" customWidth="1"/>
    <col min="6408" max="6412" width="0" style="54" hidden="1" customWidth="1"/>
    <col min="6413" max="6413" width="15.28515625" style="54" bestFit="1" customWidth="1"/>
    <col min="6414" max="6414" width="10.140625" style="54" bestFit="1" customWidth="1"/>
    <col min="6415" max="6647" width="9.140625" style="54"/>
    <col min="6648" max="6649" width="2.7109375" style="54" customWidth="1"/>
    <col min="6650" max="6650" width="43" style="54" customWidth="1"/>
    <col min="6651" max="6652" width="12.7109375" style="54" bestFit="1" customWidth="1"/>
    <col min="6653" max="6653" width="12.5703125" style="54" customWidth="1"/>
    <col min="6654" max="6654" width="15.28515625" style="54" bestFit="1" customWidth="1"/>
    <col min="6655" max="6662" width="12.7109375" style="54" bestFit="1" customWidth="1"/>
    <col min="6663" max="6663" width="13.7109375" style="54" bestFit="1" customWidth="1"/>
    <col min="6664" max="6668" width="0" style="54" hidden="1" customWidth="1"/>
    <col min="6669" max="6669" width="15.28515625" style="54" bestFit="1" customWidth="1"/>
    <col min="6670" max="6670" width="10.140625" style="54" bestFit="1" customWidth="1"/>
    <col min="6671" max="6903" width="9.140625" style="54"/>
    <col min="6904" max="6905" width="2.7109375" style="54" customWidth="1"/>
    <col min="6906" max="6906" width="43" style="54" customWidth="1"/>
    <col min="6907" max="6908" width="12.7109375" style="54" bestFit="1" customWidth="1"/>
    <col min="6909" max="6909" width="12.5703125" style="54" customWidth="1"/>
    <col min="6910" max="6910" width="15.28515625" style="54" bestFit="1" customWidth="1"/>
    <col min="6911" max="6918" width="12.7109375" style="54" bestFit="1" customWidth="1"/>
    <col min="6919" max="6919" width="13.7109375" style="54" bestFit="1" customWidth="1"/>
    <col min="6920" max="6924" width="0" style="54" hidden="1" customWidth="1"/>
    <col min="6925" max="6925" width="15.28515625" style="54" bestFit="1" customWidth="1"/>
    <col min="6926" max="6926" width="10.140625" style="54" bestFit="1" customWidth="1"/>
    <col min="6927" max="7159" width="9.140625" style="54"/>
    <col min="7160" max="7161" width="2.7109375" style="54" customWidth="1"/>
    <col min="7162" max="7162" width="43" style="54" customWidth="1"/>
    <col min="7163" max="7164" width="12.7109375" style="54" bestFit="1" customWidth="1"/>
    <col min="7165" max="7165" width="12.5703125" style="54" customWidth="1"/>
    <col min="7166" max="7166" width="15.28515625" style="54" bestFit="1" customWidth="1"/>
    <col min="7167" max="7174" width="12.7109375" style="54" bestFit="1" customWidth="1"/>
    <col min="7175" max="7175" width="13.7109375" style="54" bestFit="1" customWidth="1"/>
    <col min="7176" max="7180" width="0" style="54" hidden="1" customWidth="1"/>
    <col min="7181" max="7181" width="15.28515625" style="54" bestFit="1" customWidth="1"/>
    <col min="7182" max="7182" width="10.140625" style="54" bestFit="1" customWidth="1"/>
    <col min="7183" max="7415" width="9.140625" style="54"/>
    <col min="7416" max="7417" width="2.7109375" style="54" customWidth="1"/>
    <col min="7418" max="7418" width="43" style="54" customWidth="1"/>
    <col min="7419" max="7420" width="12.7109375" style="54" bestFit="1" customWidth="1"/>
    <col min="7421" max="7421" width="12.5703125" style="54" customWidth="1"/>
    <col min="7422" max="7422" width="15.28515625" style="54" bestFit="1" customWidth="1"/>
    <col min="7423" max="7430" width="12.7109375" style="54" bestFit="1" customWidth="1"/>
    <col min="7431" max="7431" width="13.7109375" style="54" bestFit="1" customWidth="1"/>
    <col min="7432" max="7436" width="0" style="54" hidden="1" customWidth="1"/>
    <col min="7437" max="7437" width="15.28515625" style="54" bestFit="1" customWidth="1"/>
    <col min="7438" max="7438" width="10.140625" style="54" bestFit="1" customWidth="1"/>
    <col min="7439" max="7671" width="9.140625" style="54"/>
    <col min="7672" max="7673" width="2.7109375" style="54" customWidth="1"/>
    <col min="7674" max="7674" width="43" style="54" customWidth="1"/>
    <col min="7675" max="7676" width="12.7109375" style="54" bestFit="1" customWidth="1"/>
    <col min="7677" max="7677" width="12.5703125" style="54" customWidth="1"/>
    <col min="7678" max="7678" width="15.28515625" style="54" bestFit="1" customWidth="1"/>
    <col min="7679" max="7686" width="12.7109375" style="54" bestFit="1" customWidth="1"/>
    <col min="7687" max="7687" width="13.7109375" style="54" bestFit="1" customWidth="1"/>
    <col min="7688" max="7692" width="0" style="54" hidden="1" customWidth="1"/>
    <col min="7693" max="7693" width="15.28515625" style="54" bestFit="1" customWidth="1"/>
    <col min="7694" max="7694" width="10.140625" style="54" bestFit="1" customWidth="1"/>
    <col min="7695" max="7927" width="9.140625" style="54"/>
    <col min="7928" max="7929" width="2.7109375" style="54" customWidth="1"/>
    <col min="7930" max="7930" width="43" style="54" customWidth="1"/>
    <col min="7931" max="7932" width="12.7109375" style="54" bestFit="1" customWidth="1"/>
    <col min="7933" max="7933" width="12.5703125" style="54" customWidth="1"/>
    <col min="7934" max="7934" width="15.28515625" style="54" bestFit="1" customWidth="1"/>
    <col min="7935" max="7942" width="12.7109375" style="54" bestFit="1" customWidth="1"/>
    <col min="7943" max="7943" width="13.7109375" style="54" bestFit="1" customWidth="1"/>
    <col min="7944" max="7948" width="0" style="54" hidden="1" customWidth="1"/>
    <col min="7949" max="7949" width="15.28515625" style="54" bestFit="1" customWidth="1"/>
    <col min="7950" max="7950" width="10.140625" style="54" bestFit="1" customWidth="1"/>
    <col min="7951" max="8183" width="9.140625" style="54"/>
    <col min="8184" max="8185" width="2.7109375" style="54" customWidth="1"/>
    <col min="8186" max="8186" width="43" style="54" customWidth="1"/>
    <col min="8187" max="8188" width="12.7109375" style="54" bestFit="1" customWidth="1"/>
    <col min="8189" max="8189" width="12.5703125" style="54" customWidth="1"/>
    <col min="8190" max="8190" width="15.28515625" style="54" bestFit="1" customWidth="1"/>
    <col min="8191" max="8198" width="12.7109375" style="54" bestFit="1" customWidth="1"/>
    <col min="8199" max="8199" width="13.7109375" style="54" bestFit="1" customWidth="1"/>
    <col min="8200" max="8204" width="0" style="54" hidden="1" customWidth="1"/>
    <col min="8205" max="8205" width="15.28515625" style="54" bestFit="1" customWidth="1"/>
    <col min="8206" max="8206" width="10.140625" style="54" bestFit="1" customWidth="1"/>
    <col min="8207" max="8439" width="9.140625" style="54"/>
    <col min="8440" max="8441" width="2.7109375" style="54" customWidth="1"/>
    <col min="8442" max="8442" width="43" style="54" customWidth="1"/>
    <col min="8443" max="8444" width="12.7109375" style="54" bestFit="1" customWidth="1"/>
    <col min="8445" max="8445" width="12.5703125" style="54" customWidth="1"/>
    <col min="8446" max="8446" width="15.28515625" style="54" bestFit="1" customWidth="1"/>
    <col min="8447" max="8454" width="12.7109375" style="54" bestFit="1" customWidth="1"/>
    <col min="8455" max="8455" width="13.7109375" style="54" bestFit="1" customWidth="1"/>
    <col min="8456" max="8460" width="0" style="54" hidden="1" customWidth="1"/>
    <col min="8461" max="8461" width="15.28515625" style="54" bestFit="1" customWidth="1"/>
    <col min="8462" max="8462" width="10.140625" style="54" bestFit="1" customWidth="1"/>
    <col min="8463" max="8695" width="9.140625" style="54"/>
    <col min="8696" max="8697" width="2.7109375" style="54" customWidth="1"/>
    <col min="8698" max="8698" width="43" style="54" customWidth="1"/>
    <col min="8699" max="8700" width="12.7109375" style="54" bestFit="1" customWidth="1"/>
    <col min="8701" max="8701" width="12.5703125" style="54" customWidth="1"/>
    <col min="8702" max="8702" width="15.28515625" style="54" bestFit="1" customWidth="1"/>
    <col min="8703" max="8710" width="12.7109375" style="54" bestFit="1" customWidth="1"/>
    <col min="8711" max="8711" width="13.7109375" style="54" bestFit="1" customWidth="1"/>
    <col min="8712" max="8716" width="0" style="54" hidden="1" customWidth="1"/>
    <col min="8717" max="8717" width="15.28515625" style="54" bestFit="1" customWidth="1"/>
    <col min="8718" max="8718" width="10.140625" style="54" bestFit="1" customWidth="1"/>
    <col min="8719" max="8951" width="9.140625" style="54"/>
    <col min="8952" max="8953" width="2.7109375" style="54" customWidth="1"/>
    <col min="8954" max="8954" width="43" style="54" customWidth="1"/>
    <col min="8955" max="8956" width="12.7109375" style="54" bestFit="1" customWidth="1"/>
    <col min="8957" max="8957" width="12.5703125" style="54" customWidth="1"/>
    <col min="8958" max="8958" width="15.28515625" style="54" bestFit="1" customWidth="1"/>
    <col min="8959" max="8966" width="12.7109375" style="54" bestFit="1" customWidth="1"/>
    <col min="8967" max="8967" width="13.7109375" style="54" bestFit="1" customWidth="1"/>
    <col min="8968" max="8972" width="0" style="54" hidden="1" customWidth="1"/>
    <col min="8973" max="8973" width="15.28515625" style="54" bestFit="1" customWidth="1"/>
    <col min="8974" max="8974" width="10.140625" style="54" bestFit="1" customWidth="1"/>
    <col min="8975" max="9207" width="9.140625" style="54"/>
    <col min="9208" max="9209" width="2.7109375" style="54" customWidth="1"/>
    <col min="9210" max="9210" width="43" style="54" customWidth="1"/>
    <col min="9211" max="9212" width="12.7109375" style="54" bestFit="1" customWidth="1"/>
    <col min="9213" max="9213" width="12.5703125" style="54" customWidth="1"/>
    <col min="9214" max="9214" width="15.28515625" style="54" bestFit="1" customWidth="1"/>
    <col min="9215" max="9222" width="12.7109375" style="54" bestFit="1" customWidth="1"/>
    <col min="9223" max="9223" width="13.7109375" style="54" bestFit="1" customWidth="1"/>
    <col min="9224" max="9228" width="0" style="54" hidden="1" customWidth="1"/>
    <col min="9229" max="9229" width="15.28515625" style="54" bestFit="1" customWidth="1"/>
    <col min="9230" max="9230" width="10.140625" style="54" bestFit="1" customWidth="1"/>
    <col min="9231" max="9463" width="9.140625" style="54"/>
    <col min="9464" max="9465" width="2.7109375" style="54" customWidth="1"/>
    <col min="9466" max="9466" width="43" style="54" customWidth="1"/>
    <col min="9467" max="9468" width="12.7109375" style="54" bestFit="1" customWidth="1"/>
    <col min="9469" max="9469" width="12.5703125" style="54" customWidth="1"/>
    <col min="9470" max="9470" width="15.28515625" style="54" bestFit="1" customWidth="1"/>
    <col min="9471" max="9478" width="12.7109375" style="54" bestFit="1" customWidth="1"/>
    <col min="9479" max="9479" width="13.7109375" style="54" bestFit="1" customWidth="1"/>
    <col min="9480" max="9484" width="0" style="54" hidden="1" customWidth="1"/>
    <col min="9485" max="9485" width="15.28515625" style="54" bestFit="1" customWidth="1"/>
    <col min="9486" max="9486" width="10.140625" style="54" bestFit="1" customWidth="1"/>
    <col min="9487" max="9719" width="9.140625" style="54"/>
    <col min="9720" max="9721" width="2.7109375" style="54" customWidth="1"/>
    <col min="9722" max="9722" width="43" style="54" customWidth="1"/>
    <col min="9723" max="9724" width="12.7109375" style="54" bestFit="1" customWidth="1"/>
    <col min="9725" max="9725" width="12.5703125" style="54" customWidth="1"/>
    <col min="9726" max="9726" width="15.28515625" style="54" bestFit="1" customWidth="1"/>
    <col min="9727" max="9734" width="12.7109375" style="54" bestFit="1" customWidth="1"/>
    <col min="9735" max="9735" width="13.7109375" style="54" bestFit="1" customWidth="1"/>
    <col min="9736" max="9740" width="0" style="54" hidden="1" customWidth="1"/>
    <col min="9741" max="9741" width="15.28515625" style="54" bestFit="1" customWidth="1"/>
    <col min="9742" max="9742" width="10.140625" style="54" bestFit="1" customWidth="1"/>
    <col min="9743" max="9975" width="9.140625" style="54"/>
    <col min="9976" max="9977" width="2.7109375" style="54" customWidth="1"/>
    <col min="9978" max="9978" width="43" style="54" customWidth="1"/>
    <col min="9979" max="9980" width="12.7109375" style="54" bestFit="1" customWidth="1"/>
    <col min="9981" max="9981" width="12.5703125" style="54" customWidth="1"/>
    <col min="9982" max="9982" width="15.28515625" style="54" bestFit="1" customWidth="1"/>
    <col min="9983" max="9990" width="12.7109375" style="54" bestFit="1" customWidth="1"/>
    <col min="9991" max="9991" width="13.7109375" style="54" bestFit="1" customWidth="1"/>
    <col min="9992" max="9996" width="0" style="54" hidden="1" customWidth="1"/>
    <col min="9997" max="9997" width="15.28515625" style="54" bestFit="1" customWidth="1"/>
    <col min="9998" max="9998" width="10.140625" style="54" bestFit="1" customWidth="1"/>
    <col min="9999" max="10231" width="9.140625" style="54"/>
    <col min="10232" max="10233" width="2.7109375" style="54" customWidth="1"/>
    <col min="10234" max="10234" width="43" style="54" customWidth="1"/>
    <col min="10235" max="10236" width="12.7109375" style="54" bestFit="1" customWidth="1"/>
    <col min="10237" max="10237" width="12.5703125" style="54" customWidth="1"/>
    <col min="10238" max="10238" width="15.28515625" style="54" bestFit="1" customWidth="1"/>
    <col min="10239" max="10246" width="12.7109375" style="54" bestFit="1" customWidth="1"/>
    <col min="10247" max="10247" width="13.7109375" style="54" bestFit="1" customWidth="1"/>
    <col min="10248" max="10252" width="0" style="54" hidden="1" customWidth="1"/>
    <col min="10253" max="10253" width="15.28515625" style="54" bestFit="1" customWidth="1"/>
    <col min="10254" max="10254" width="10.140625" style="54" bestFit="1" customWidth="1"/>
    <col min="10255" max="10487" width="9.140625" style="54"/>
    <col min="10488" max="10489" width="2.7109375" style="54" customWidth="1"/>
    <col min="10490" max="10490" width="43" style="54" customWidth="1"/>
    <col min="10491" max="10492" width="12.7109375" style="54" bestFit="1" customWidth="1"/>
    <col min="10493" max="10493" width="12.5703125" style="54" customWidth="1"/>
    <col min="10494" max="10494" width="15.28515625" style="54" bestFit="1" customWidth="1"/>
    <col min="10495" max="10502" width="12.7109375" style="54" bestFit="1" customWidth="1"/>
    <col min="10503" max="10503" width="13.7109375" style="54" bestFit="1" customWidth="1"/>
    <col min="10504" max="10508" width="0" style="54" hidden="1" customWidth="1"/>
    <col min="10509" max="10509" width="15.28515625" style="54" bestFit="1" customWidth="1"/>
    <col min="10510" max="10510" width="10.140625" style="54" bestFit="1" customWidth="1"/>
    <col min="10511" max="10743" width="9.140625" style="54"/>
    <col min="10744" max="10745" width="2.7109375" style="54" customWidth="1"/>
    <col min="10746" max="10746" width="43" style="54" customWidth="1"/>
    <col min="10747" max="10748" width="12.7109375" style="54" bestFit="1" customWidth="1"/>
    <col min="10749" max="10749" width="12.5703125" style="54" customWidth="1"/>
    <col min="10750" max="10750" width="15.28515625" style="54" bestFit="1" customWidth="1"/>
    <col min="10751" max="10758" width="12.7109375" style="54" bestFit="1" customWidth="1"/>
    <col min="10759" max="10759" width="13.7109375" style="54" bestFit="1" customWidth="1"/>
    <col min="10760" max="10764" width="0" style="54" hidden="1" customWidth="1"/>
    <col min="10765" max="10765" width="15.28515625" style="54" bestFit="1" customWidth="1"/>
    <col min="10766" max="10766" width="10.140625" style="54" bestFit="1" customWidth="1"/>
    <col min="10767" max="10999" width="9.140625" style="54"/>
    <col min="11000" max="11001" width="2.7109375" style="54" customWidth="1"/>
    <col min="11002" max="11002" width="43" style="54" customWidth="1"/>
    <col min="11003" max="11004" width="12.7109375" style="54" bestFit="1" customWidth="1"/>
    <col min="11005" max="11005" width="12.5703125" style="54" customWidth="1"/>
    <col min="11006" max="11006" width="15.28515625" style="54" bestFit="1" customWidth="1"/>
    <col min="11007" max="11014" width="12.7109375" style="54" bestFit="1" customWidth="1"/>
    <col min="11015" max="11015" width="13.7109375" style="54" bestFit="1" customWidth="1"/>
    <col min="11016" max="11020" width="0" style="54" hidden="1" customWidth="1"/>
    <col min="11021" max="11021" width="15.28515625" style="54" bestFit="1" customWidth="1"/>
    <col min="11022" max="11022" width="10.140625" style="54" bestFit="1" customWidth="1"/>
    <col min="11023" max="11255" width="9.140625" style="54"/>
    <col min="11256" max="11257" width="2.7109375" style="54" customWidth="1"/>
    <col min="11258" max="11258" width="43" style="54" customWidth="1"/>
    <col min="11259" max="11260" width="12.7109375" style="54" bestFit="1" customWidth="1"/>
    <col min="11261" max="11261" width="12.5703125" style="54" customWidth="1"/>
    <col min="11262" max="11262" width="15.28515625" style="54" bestFit="1" customWidth="1"/>
    <col min="11263" max="11270" width="12.7109375" style="54" bestFit="1" customWidth="1"/>
    <col min="11271" max="11271" width="13.7109375" style="54" bestFit="1" customWidth="1"/>
    <col min="11272" max="11276" width="0" style="54" hidden="1" customWidth="1"/>
    <col min="11277" max="11277" width="15.28515625" style="54" bestFit="1" customWidth="1"/>
    <col min="11278" max="11278" width="10.140625" style="54" bestFit="1" customWidth="1"/>
    <col min="11279" max="11511" width="9.140625" style="54"/>
    <col min="11512" max="11513" width="2.7109375" style="54" customWidth="1"/>
    <col min="11514" max="11514" width="43" style="54" customWidth="1"/>
    <col min="11515" max="11516" width="12.7109375" style="54" bestFit="1" customWidth="1"/>
    <col min="11517" max="11517" width="12.5703125" style="54" customWidth="1"/>
    <col min="11518" max="11518" width="15.28515625" style="54" bestFit="1" customWidth="1"/>
    <col min="11519" max="11526" width="12.7109375" style="54" bestFit="1" customWidth="1"/>
    <col min="11527" max="11527" width="13.7109375" style="54" bestFit="1" customWidth="1"/>
    <col min="11528" max="11532" width="0" style="54" hidden="1" customWidth="1"/>
    <col min="11533" max="11533" width="15.28515625" style="54" bestFit="1" customWidth="1"/>
    <col min="11534" max="11534" width="10.140625" style="54" bestFit="1" customWidth="1"/>
    <col min="11535" max="11767" width="9.140625" style="54"/>
    <col min="11768" max="11769" width="2.7109375" style="54" customWidth="1"/>
    <col min="11770" max="11770" width="43" style="54" customWidth="1"/>
    <col min="11771" max="11772" width="12.7109375" style="54" bestFit="1" customWidth="1"/>
    <col min="11773" max="11773" width="12.5703125" style="54" customWidth="1"/>
    <col min="11774" max="11774" width="15.28515625" style="54" bestFit="1" customWidth="1"/>
    <col min="11775" max="11782" width="12.7109375" style="54" bestFit="1" customWidth="1"/>
    <col min="11783" max="11783" width="13.7109375" style="54" bestFit="1" customWidth="1"/>
    <col min="11784" max="11788" width="0" style="54" hidden="1" customWidth="1"/>
    <col min="11789" max="11789" width="15.28515625" style="54" bestFit="1" customWidth="1"/>
    <col min="11790" max="11790" width="10.140625" style="54" bestFit="1" customWidth="1"/>
    <col min="11791" max="12023" width="9.140625" style="54"/>
    <col min="12024" max="12025" width="2.7109375" style="54" customWidth="1"/>
    <col min="12026" max="12026" width="43" style="54" customWidth="1"/>
    <col min="12027" max="12028" width="12.7109375" style="54" bestFit="1" customWidth="1"/>
    <col min="12029" max="12029" width="12.5703125" style="54" customWidth="1"/>
    <col min="12030" max="12030" width="15.28515625" style="54" bestFit="1" customWidth="1"/>
    <col min="12031" max="12038" width="12.7109375" style="54" bestFit="1" customWidth="1"/>
    <col min="12039" max="12039" width="13.7109375" style="54" bestFit="1" customWidth="1"/>
    <col min="12040" max="12044" width="0" style="54" hidden="1" customWidth="1"/>
    <col min="12045" max="12045" width="15.28515625" style="54" bestFit="1" customWidth="1"/>
    <col min="12046" max="12046" width="10.140625" style="54" bestFit="1" customWidth="1"/>
    <col min="12047" max="12279" width="9.140625" style="54"/>
    <col min="12280" max="12281" width="2.7109375" style="54" customWidth="1"/>
    <col min="12282" max="12282" width="43" style="54" customWidth="1"/>
    <col min="12283" max="12284" width="12.7109375" style="54" bestFit="1" customWidth="1"/>
    <col min="12285" max="12285" width="12.5703125" style="54" customWidth="1"/>
    <col min="12286" max="12286" width="15.28515625" style="54" bestFit="1" customWidth="1"/>
    <col min="12287" max="12294" width="12.7109375" style="54" bestFit="1" customWidth="1"/>
    <col min="12295" max="12295" width="13.7109375" style="54" bestFit="1" customWidth="1"/>
    <col min="12296" max="12300" width="0" style="54" hidden="1" customWidth="1"/>
    <col min="12301" max="12301" width="15.28515625" style="54" bestFit="1" customWidth="1"/>
    <col min="12302" max="12302" width="10.140625" style="54" bestFit="1" customWidth="1"/>
    <col min="12303" max="12535" width="9.140625" style="54"/>
    <col min="12536" max="12537" width="2.7109375" style="54" customWidth="1"/>
    <col min="12538" max="12538" width="43" style="54" customWidth="1"/>
    <col min="12539" max="12540" width="12.7109375" style="54" bestFit="1" customWidth="1"/>
    <col min="12541" max="12541" width="12.5703125" style="54" customWidth="1"/>
    <col min="12542" max="12542" width="15.28515625" style="54" bestFit="1" customWidth="1"/>
    <col min="12543" max="12550" width="12.7109375" style="54" bestFit="1" customWidth="1"/>
    <col min="12551" max="12551" width="13.7109375" style="54" bestFit="1" customWidth="1"/>
    <col min="12552" max="12556" width="0" style="54" hidden="1" customWidth="1"/>
    <col min="12557" max="12557" width="15.28515625" style="54" bestFit="1" customWidth="1"/>
    <col min="12558" max="12558" width="10.140625" style="54" bestFit="1" customWidth="1"/>
    <col min="12559" max="12791" width="9.140625" style="54"/>
    <col min="12792" max="12793" width="2.7109375" style="54" customWidth="1"/>
    <col min="12794" max="12794" width="43" style="54" customWidth="1"/>
    <col min="12795" max="12796" width="12.7109375" style="54" bestFit="1" customWidth="1"/>
    <col min="12797" max="12797" width="12.5703125" style="54" customWidth="1"/>
    <col min="12798" max="12798" width="15.28515625" style="54" bestFit="1" customWidth="1"/>
    <col min="12799" max="12806" width="12.7109375" style="54" bestFit="1" customWidth="1"/>
    <col min="12807" max="12807" width="13.7109375" style="54" bestFit="1" customWidth="1"/>
    <col min="12808" max="12812" width="0" style="54" hidden="1" customWidth="1"/>
    <col min="12813" max="12813" width="15.28515625" style="54" bestFit="1" customWidth="1"/>
    <col min="12814" max="12814" width="10.140625" style="54" bestFit="1" customWidth="1"/>
    <col min="12815" max="13047" width="9.140625" style="54"/>
    <col min="13048" max="13049" width="2.7109375" style="54" customWidth="1"/>
    <col min="13050" max="13050" width="43" style="54" customWidth="1"/>
    <col min="13051" max="13052" width="12.7109375" style="54" bestFit="1" customWidth="1"/>
    <col min="13053" max="13053" width="12.5703125" style="54" customWidth="1"/>
    <col min="13054" max="13054" width="15.28515625" style="54" bestFit="1" customWidth="1"/>
    <col min="13055" max="13062" width="12.7109375" style="54" bestFit="1" customWidth="1"/>
    <col min="13063" max="13063" width="13.7109375" style="54" bestFit="1" customWidth="1"/>
    <col min="13064" max="13068" width="0" style="54" hidden="1" customWidth="1"/>
    <col min="13069" max="13069" width="15.28515625" style="54" bestFit="1" customWidth="1"/>
    <col min="13070" max="13070" width="10.140625" style="54" bestFit="1" customWidth="1"/>
    <col min="13071" max="13303" width="9.140625" style="54"/>
    <col min="13304" max="13305" width="2.7109375" style="54" customWidth="1"/>
    <col min="13306" max="13306" width="43" style="54" customWidth="1"/>
    <col min="13307" max="13308" width="12.7109375" style="54" bestFit="1" customWidth="1"/>
    <col min="13309" max="13309" width="12.5703125" style="54" customWidth="1"/>
    <col min="13310" max="13310" width="15.28515625" style="54" bestFit="1" customWidth="1"/>
    <col min="13311" max="13318" width="12.7109375" style="54" bestFit="1" customWidth="1"/>
    <col min="13319" max="13319" width="13.7109375" style="54" bestFit="1" customWidth="1"/>
    <col min="13320" max="13324" width="0" style="54" hidden="1" customWidth="1"/>
    <col min="13325" max="13325" width="15.28515625" style="54" bestFit="1" customWidth="1"/>
    <col min="13326" max="13326" width="10.140625" style="54" bestFit="1" customWidth="1"/>
    <col min="13327" max="13559" width="9.140625" style="54"/>
    <col min="13560" max="13561" width="2.7109375" style="54" customWidth="1"/>
    <col min="13562" max="13562" width="43" style="54" customWidth="1"/>
    <col min="13563" max="13564" width="12.7109375" style="54" bestFit="1" customWidth="1"/>
    <col min="13565" max="13565" width="12.5703125" style="54" customWidth="1"/>
    <col min="13566" max="13566" width="15.28515625" style="54" bestFit="1" customWidth="1"/>
    <col min="13567" max="13574" width="12.7109375" style="54" bestFit="1" customWidth="1"/>
    <col min="13575" max="13575" width="13.7109375" style="54" bestFit="1" customWidth="1"/>
    <col min="13576" max="13580" width="0" style="54" hidden="1" customWidth="1"/>
    <col min="13581" max="13581" width="15.28515625" style="54" bestFit="1" customWidth="1"/>
    <col min="13582" max="13582" width="10.140625" style="54" bestFit="1" customWidth="1"/>
    <col min="13583" max="13815" width="9.140625" style="54"/>
    <col min="13816" max="13817" width="2.7109375" style="54" customWidth="1"/>
    <col min="13818" max="13818" width="43" style="54" customWidth="1"/>
    <col min="13819" max="13820" width="12.7109375" style="54" bestFit="1" customWidth="1"/>
    <col min="13821" max="13821" width="12.5703125" style="54" customWidth="1"/>
    <col min="13822" max="13822" width="15.28515625" style="54" bestFit="1" customWidth="1"/>
    <col min="13823" max="13830" width="12.7109375" style="54" bestFit="1" customWidth="1"/>
    <col min="13831" max="13831" width="13.7109375" style="54" bestFit="1" customWidth="1"/>
    <col min="13832" max="13836" width="0" style="54" hidden="1" customWidth="1"/>
    <col min="13837" max="13837" width="15.28515625" style="54" bestFit="1" customWidth="1"/>
    <col min="13838" max="13838" width="10.140625" style="54" bestFit="1" customWidth="1"/>
    <col min="13839" max="14071" width="9.140625" style="54"/>
    <col min="14072" max="14073" width="2.7109375" style="54" customWidth="1"/>
    <col min="14074" max="14074" width="43" style="54" customWidth="1"/>
    <col min="14075" max="14076" width="12.7109375" style="54" bestFit="1" customWidth="1"/>
    <col min="14077" max="14077" width="12.5703125" style="54" customWidth="1"/>
    <col min="14078" max="14078" width="15.28515625" style="54" bestFit="1" customWidth="1"/>
    <col min="14079" max="14086" width="12.7109375" style="54" bestFit="1" customWidth="1"/>
    <col min="14087" max="14087" width="13.7109375" style="54" bestFit="1" customWidth="1"/>
    <col min="14088" max="14092" width="0" style="54" hidden="1" customWidth="1"/>
    <col min="14093" max="14093" width="15.28515625" style="54" bestFit="1" customWidth="1"/>
    <col min="14094" max="14094" width="10.140625" style="54" bestFit="1" customWidth="1"/>
    <col min="14095" max="14327" width="9.140625" style="54"/>
    <col min="14328" max="14329" width="2.7109375" style="54" customWidth="1"/>
    <col min="14330" max="14330" width="43" style="54" customWidth="1"/>
    <col min="14331" max="14332" width="12.7109375" style="54" bestFit="1" customWidth="1"/>
    <col min="14333" max="14333" width="12.5703125" style="54" customWidth="1"/>
    <col min="14334" max="14334" width="15.28515625" style="54" bestFit="1" customWidth="1"/>
    <col min="14335" max="14342" width="12.7109375" style="54" bestFit="1" customWidth="1"/>
    <col min="14343" max="14343" width="13.7109375" style="54" bestFit="1" customWidth="1"/>
    <col min="14344" max="14348" width="0" style="54" hidden="1" customWidth="1"/>
    <col min="14349" max="14349" width="15.28515625" style="54" bestFit="1" customWidth="1"/>
    <col min="14350" max="14350" width="10.140625" style="54" bestFit="1" customWidth="1"/>
    <col min="14351" max="14583" width="9.140625" style="54"/>
    <col min="14584" max="14585" width="2.7109375" style="54" customWidth="1"/>
    <col min="14586" max="14586" width="43" style="54" customWidth="1"/>
    <col min="14587" max="14588" width="12.7109375" style="54" bestFit="1" customWidth="1"/>
    <col min="14589" max="14589" width="12.5703125" style="54" customWidth="1"/>
    <col min="14590" max="14590" width="15.28515625" style="54" bestFit="1" customWidth="1"/>
    <col min="14591" max="14598" width="12.7109375" style="54" bestFit="1" customWidth="1"/>
    <col min="14599" max="14599" width="13.7109375" style="54" bestFit="1" customWidth="1"/>
    <col min="14600" max="14604" width="0" style="54" hidden="1" customWidth="1"/>
    <col min="14605" max="14605" width="15.28515625" style="54" bestFit="1" customWidth="1"/>
    <col min="14606" max="14606" width="10.140625" style="54" bestFit="1" customWidth="1"/>
    <col min="14607" max="14839" width="9.140625" style="54"/>
    <col min="14840" max="14841" width="2.7109375" style="54" customWidth="1"/>
    <col min="14842" max="14842" width="43" style="54" customWidth="1"/>
    <col min="14843" max="14844" width="12.7109375" style="54" bestFit="1" customWidth="1"/>
    <col min="14845" max="14845" width="12.5703125" style="54" customWidth="1"/>
    <col min="14846" max="14846" width="15.28515625" style="54" bestFit="1" customWidth="1"/>
    <col min="14847" max="14854" width="12.7109375" style="54" bestFit="1" customWidth="1"/>
    <col min="14855" max="14855" width="13.7109375" style="54" bestFit="1" customWidth="1"/>
    <col min="14856" max="14860" width="0" style="54" hidden="1" customWidth="1"/>
    <col min="14861" max="14861" width="15.28515625" style="54" bestFit="1" customWidth="1"/>
    <col min="14862" max="14862" width="10.140625" style="54" bestFit="1" customWidth="1"/>
    <col min="14863" max="15095" width="9.140625" style="54"/>
    <col min="15096" max="15097" width="2.7109375" style="54" customWidth="1"/>
    <col min="15098" max="15098" width="43" style="54" customWidth="1"/>
    <col min="15099" max="15100" width="12.7109375" style="54" bestFit="1" customWidth="1"/>
    <col min="15101" max="15101" width="12.5703125" style="54" customWidth="1"/>
    <col min="15102" max="15102" width="15.28515625" style="54" bestFit="1" customWidth="1"/>
    <col min="15103" max="15110" width="12.7109375" style="54" bestFit="1" customWidth="1"/>
    <col min="15111" max="15111" width="13.7109375" style="54" bestFit="1" customWidth="1"/>
    <col min="15112" max="15116" width="0" style="54" hidden="1" customWidth="1"/>
    <col min="15117" max="15117" width="15.28515625" style="54" bestFit="1" customWidth="1"/>
    <col min="15118" max="15118" width="10.140625" style="54" bestFit="1" customWidth="1"/>
    <col min="15119" max="15351" width="9.140625" style="54"/>
    <col min="15352" max="15353" width="2.7109375" style="54" customWidth="1"/>
    <col min="15354" max="15354" width="43" style="54" customWidth="1"/>
    <col min="15355" max="15356" width="12.7109375" style="54" bestFit="1" customWidth="1"/>
    <col min="15357" max="15357" width="12.5703125" style="54" customWidth="1"/>
    <col min="15358" max="15358" width="15.28515625" style="54" bestFit="1" customWidth="1"/>
    <col min="15359" max="15366" width="12.7109375" style="54" bestFit="1" customWidth="1"/>
    <col min="15367" max="15367" width="13.7109375" style="54" bestFit="1" customWidth="1"/>
    <col min="15368" max="15372" width="0" style="54" hidden="1" customWidth="1"/>
    <col min="15373" max="15373" width="15.28515625" style="54" bestFit="1" customWidth="1"/>
    <col min="15374" max="15374" width="10.140625" style="54" bestFit="1" customWidth="1"/>
    <col min="15375" max="15607" width="9.140625" style="54"/>
    <col min="15608" max="15609" width="2.7109375" style="54" customWidth="1"/>
    <col min="15610" max="15610" width="43" style="54" customWidth="1"/>
    <col min="15611" max="15612" width="12.7109375" style="54" bestFit="1" customWidth="1"/>
    <col min="15613" max="15613" width="12.5703125" style="54" customWidth="1"/>
    <col min="15614" max="15614" width="15.28515625" style="54" bestFit="1" customWidth="1"/>
    <col min="15615" max="15622" width="12.7109375" style="54" bestFit="1" customWidth="1"/>
    <col min="15623" max="15623" width="13.7109375" style="54" bestFit="1" customWidth="1"/>
    <col min="15624" max="15628" width="0" style="54" hidden="1" customWidth="1"/>
    <col min="15629" max="15629" width="15.28515625" style="54" bestFit="1" customWidth="1"/>
    <col min="15630" max="15630" width="10.140625" style="54" bestFit="1" customWidth="1"/>
    <col min="15631" max="15863" width="9.140625" style="54"/>
    <col min="15864" max="15865" width="2.7109375" style="54" customWidth="1"/>
    <col min="15866" max="15866" width="43" style="54" customWidth="1"/>
    <col min="15867" max="15868" width="12.7109375" style="54" bestFit="1" customWidth="1"/>
    <col min="15869" max="15869" width="12.5703125" style="54" customWidth="1"/>
    <col min="15870" max="15870" width="15.28515625" style="54" bestFit="1" customWidth="1"/>
    <col min="15871" max="15878" width="12.7109375" style="54" bestFit="1" customWidth="1"/>
    <col min="15879" max="15879" width="13.7109375" style="54" bestFit="1" customWidth="1"/>
    <col min="15880" max="15884" width="0" style="54" hidden="1" customWidth="1"/>
    <col min="15885" max="15885" width="15.28515625" style="54" bestFit="1" customWidth="1"/>
    <col min="15886" max="15886" width="10.140625" style="54" bestFit="1" customWidth="1"/>
    <col min="15887" max="16119" width="9.140625" style="54"/>
    <col min="16120" max="16121" width="2.7109375" style="54" customWidth="1"/>
    <col min="16122" max="16122" width="43" style="54" customWidth="1"/>
    <col min="16123" max="16124" width="12.7109375" style="54" bestFit="1" customWidth="1"/>
    <col min="16125" max="16125" width="12.5703125" style="54" customWidth="1"/>
    <col min="16126" max="16126" width="15.28515625" style="54" bestFit="1" customWidth="1"/>
    <col min="16127" max="16134" width="12.7109375" style="54" bestFit="1" customWidth="1"/>
    <col min="16135" max="16135" width="13.7109375" style="54" bestFit="1" customWidth="1"/>
    <col min="16136" max="16140" width="0" style="54" hidden="1" customWidth="1"/>
    <col min="16141" max="16141" width="15.28515625" style="54" bestFit="1" customWidth="1"/>
    <col min="16142" max="16142" width="10.140625" style="54" bestFit="1" customWidth="1"/>
    <col min="16143" max="16384" width="9.140625" style="54"/>
  </cols>
  <sheetData>
    <row r="1" spans="1:14" x14ac:dyDescent="0.2">
      <c r="A1" s="52"/>
      <c r="C1" s="52"/>
      <c r="D1" s="52"/>
      <c r="E1" s="52"/>
      <c r="F1" s="52"/>
      <c r="G1" s="52"/>
      <c r="H1" s="52"/>
      <c r="I1" s="52"/>
      <c r="J1" s="52"/>
    </row>
    <row r="2" spans="1:14" hidden="1" x14ac:dyDescent="0.2">
      <c r="A2" s="52"/>
      <c r="C2" s="52"/>
      <c r="D2" s="52"/>
      <c r="E2" s="52"/>
      <c r="F2" s="52"/>
      <c r="G2" s="52"/>
      <c r="H2" s="52"/>
      <c r="I2" s="52"/>
      <c r="J2" s="52"/>
    </row>
    <row r="3" spans="1:14" hidden="1" x14ac:dyDescent="0.2">
      <c r="A3" s="52"/>
      <c r="C3" s="52"/>
      <c r="D3" s="52"/>
      <c r="E3" s="52"/>
      <c r="F3" s="52"/>
      <c r="G3" s="52"/>
      <c r="H3" s="52"/>
      <c r="I3" s="52"/>
      <c r="J3" s="52"/>
    </row>
    <row r="4" spans="1:14" hidden="1" x14ac:dyDescent="0.2">
      <c r="A4" s="52"/>
      <c r="C4" s="52"/>
      <c r="D4" s="52"/>
      <c r="E4" s="52"/>
      <c r="F4" s="52"/>
      <c r="G4" s="52"/>
      <c r="H4" s="52"/>
      <c r="I4" s="52"/>
      <c r="J4" s="52"/>
    </row>
    <row r="5" spans="1:14" hidden="1" x14ac:dyDescent="0.2">
      <c r="A5" s="52"/>
      <c r="C5" s="52"/>
      <c r="D5" s="52"/>
      <c r="E5" s="52"/>
      <c r="F5" s="52"/>
      <c r="G5" s="52"/>
      <c r="H5" s="52"/>
      <c r="I5" s="52"/>
      <c r="J5" s="52"/>
    </row>
    <row r="6" spans="1:14" hidden="1" x14ac:dyDescent="0.2">
      <c r="A6" s="52"/>
      <c r="C6" s="52"/>
      <c r="D6" s="52"/>
      <c r="E6" s="52"/>
      <c r="F6" s="52"/>
      <c r="G6" s="52"/>
      <c r="H6" s="52"/>
      <c r="I6" s="52"/>
      <c r="J6" s="52"/>
    </row>
    <row r="7" spans="1:14" hidden="1" x14ac:dyDescent="0.2">
      <c r="A7" s="52"/>
      <c r="C7" s="52"/>
      <c r="D7" s="52"/>
      <c r="E7" s="52"/>
      <c r="F7" s="52"/>
      <c r="G7" s="52"/>
      <c r="H7" s="52"/>
      <c r="I7" s="52"/>
      <c r="J7" s="52"/>
    </row>
    <row r="8" spans="1:14" hidden="1" x14ac:dyDescent="0.2">
      <c r="A8" s="52"/>
      <c r="C8" s="52"/>
      <c r="D8" s="52"/>
      <c r="E8" s="52"/>
      <c r="F8" s="52"/>
      <c r="G8" s="52"/>
      <c r="H8" s="52"/>
      <c r="I8" s="52"/>
      <c r="J8" s="52"/>
    </row>
    <row r="9" spans="1:14" hidden="1" x14ac:dyDescent="0.2">
      <c r="A9" s="52"/>
      <c r="C9" s="52"/>
      <c r="D9" s="52"/>
      <c r="E9" s="52"/>
      <c r="F9" s="52"/>
      <c r="G9" s="52"/>
      <c r="H9" s="52"/>
      <c r="I9" s="52"/>
      <c r="J9" s="52"/>
    </row>
    <row r="10" spans="1:14" x14ac:dyDescent="0.2">
      <c r="A10" s="52"/>
      <c r="C10" s="52"/>
      <c r="D10" s="55"/>
      <c r="E10" s="55"/>
      <c r="F10" s="55"/>
      <c r="G10" s="56" t="s">
        <v>465</v>
      </c>
      <c r="H10" s="56" t="s">
        <v>417</v>
      </c>
      <c r="I10" s="52"/>
      <c r="J10" s="52"/>
    </row>
    <row r="11" spans="1:14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840</v>
      </c>
      <c r="H11" s="56" t="s">
        <v>421</v>
      </c>
      <c r="I11" s="56" t="s">
        <v>422</v>
      </c>
      <c r="J11" s="56" t="s">
        <v>423</v>
      </c>
    </row>
    <row r="12" spans="1:14" x14ac:dyDescent="0.2">
      <c r="A12" s="58" t="s">
        <v>424</v>
      </c>
      <c r="B12" s="59"/>
      <c r="C12" s="60"/>
      <c r="D12" s="61">
        <f>D14+D23+D33+D53+D63</f>
        <v>23400033.412186883</v>
      </c>
      <c r="E12" s="61">
        <f t="shared" ref="E12:F12" si="0">E14+E23+E33+E53+E63+E77+E90</f>
        <v>22955896.583480798</v>
      </c>
      <c r="F12" s="61">
        <f t="shared" si="0"/>
        <v>23114040.235971533</v>
      </c>
      <c r="G12" s="61">
        <f>SUM(D12:F12)</f>
        <v>69469970.231639206</v>
      </c>
      <c r="H12" s="62">
        <f>H14+H33+H53</f>
        <v>112252000</v>
      </c>
      <c r="I12" s="62">
        <f>H12-G12</f>
        <v>42782029.768360794</v>
      </c>
      <c r="J12" s="62"/>
    </row>
    <row r="13" spans="1:14" x14ac:dyDescent="0.2">
      <c r="A13" s="63"/>
      <c r="C13" s="52"/>
      <c r="D13" s="64"/>
      <c r="E13" s="64"/>
      <c r="F13" s="64"/>
      <c r="G13" s="64"/>
      <c r="H13" s="62" t="s">
        <v>208</v>
      </c>
      <c r="I13" s="62"/>
      <c r="J13" s="62"/>
      <c r="M13" s="65"/>
    </row>
    <row r="14" spans="1:14" x14ac:dyDescent="0.2">
      <c r="A14" s="66"/>
      <c r="B14" s="67" t="s">
        <v>425</v>
      </c>
      <c r="C14" s="68"/>
      <c r="D14" s="69">
        <f t="shared" ref="D14:F14" si="1">SUM(D15:D21)</f>
        <v>10977023.452186884</v>
      </c>
      <c r="E14" s="69">
        <f t="shared" si="1"/>
        <v>11140947.513480797</v>
      </c>
      <c r="F14" s="69">
        <f t="shared" si="1"/>
        <v>11163317.835971531</v>
      </c>
      <c r="G14" s="69">
        <f>SUM(G15:G21)</f>
        <v>33281288.80163921</v>
      </c>
      <c r="H14" s="62">
        <v>54240000</v>
      </c>
      <c r="I14" s="62">
        <f>H14-G14</f>
        <v>20958711.19836079</v>
      </c>
      <c r="J14" s="62">
        <f>J19</f>
        <v>0.38640691737390837</v>
      </c>
      <c r="M14" s="70"/>
      <c r="N14" s="55"/>
    </row>
    <row r="15" spans="1:14" hidden="1" x14ac:dyDescent="0.2">
      <c r="A15" s="63"/>
      <c r="C15" s="71" t="s">
        <v>426</v>
      </c>
      <c r="D15" s="64"/>
      <c r="E15" s="64"/>
      <c r="F15" s="64"/>
      <c r="G15" s="64"/>
      <c r="H15" s="62"/>
      <c r="I15" s="62"/>
      <c r="J15" s="62"/>
      <c r="M15" s="65"/>
    </row>
    <row r="16" spans="1:14" hidden="1" x14ac:dyDescent="0.2">
      <c r="A16" s="63"/>
      <c r="C16" s="72"/>
      <c r="D16" s="64"/>
      <c r="E16" s="64"/>
      <c r="F16" s="64"/>
      <c r="G16" s="64"/>
      <c r="H16" s="62"/>
      <c r="I16" s="62"/>
      <c r="J16" s="62"/>
      <c r="M16" s="65"/>
    </row>
    <row r="17" spans="1:13" hidden="1" x14ac:dyDescent="0.2">
      <c r="A17" s="63"/>
      <c r="C17" s="71" t="s">
        <v>427</v>
      </c>
      <c r="D17" s="64"/>
      <c r="E17" s="64"/>
      <c r="F17" s="64"/>
      <c r="G17" s="64"/>
      <c r="H17" s="62"/>
      <c r="I17" s="62"/>
      <c r="J17" s="62"/>
      <c r="M17" s="65"/>
    </row>
    <row r="18" spans="1:13" hidden="1" x14ac:dyDescent="0.2">
      <c r="A18" s="63"/>
      <c r="C18" s="72"/>
      <c r="D18" s="64"/>
      <c r="E18" s="64"/>
      <c r="F18" s="64"/>
      <c r="G18" s="64"/>
      <c r="H18" s="62"/>
      <c r="I18" s="62"/>
      <c r="J18" s="62"/>
      <c r="M18" s="65"/>
    </row>
    <row r="19" spans="1:13" x14ac:dyDescent="0.2">
      <c r="A19" s="52"/>
      <c r="B19" s="63"/>
      <c r="C19" s="53" t="s">
        <v>428</v>
      </c>
      <c r="D19" s="73">
        <v>10977023.452186884</v>
      </c>
      <c r="E19" s="73">
        <v>11140947.513480797</v>
      </c>
      <c r="F19" s="73">
        <v>11163317.835971531</v>
      </c>
      <c r="G19" s="64">
        <f>SUM(D19:F19)</f>
        <v>33281288.80163921</v>
      </c>
      <c r="H19" s="74">
        <v>54240000</v>
      </c>
      <c r="I19" s="62">
        <f>H19-G19</f>
        <v>20958711.19836079</v>
      </c>
      <c r="J19" s="75">
        <f>I19/H19</f>
        <v>0.38640691737390837</v>
      </c>
      <c r="M19" s="65"/>
    </row>
    <row r="20" spans="1:13" hidden="1" x14ac:dyDescent="0.2">
      <c r="A20" s="52"/>
      <c r="B20" s="63"/>
      <c r="C20" s="53"/>
      <c r="D20" s="73"/>
      <c r="E20" s="73"/>
      <c r="F20" s="73"/>
      <c r="G20" s="64"/>
      <c r="H20" s="74"/>
      <c r="I20" s="62"/>
      <c r="J20" s="75"/>
      <c r="M20" s="65"/>
    </row>
    <row r="21" spans="1:13" hidden="1" x14ac:dyDescent="0.2">
      <c r="A21" s="52"/>
      <c r="B21" s="63"/>
      <c r="C21" s="76" t="s">
        <v>429</v>
      </c>
      <c r="D21" s="73"/>
      <c r="E21" s="73"/>
      <c r="F21" s="73"/>
      <c r="G21" s="64"/>
      <c r="H21" s="74"/>
      <c r="I21" s="62"/>
      <c r="J21" s="75"/>
      <c r="M21" s="65"/>
    </row>
    <row r="22" spans="1:13" hidden="1" x14ac:dyDescent="0.2">
      <c r="A22" s="52"/>
      <c r="B22" s="63"/>
      <c r="C22" s="77"/>
      <c r="D22" s="73"/>
      <c r="E22" s="73"/>
      <c r="F22" s="73"/>
      <c r="G22" s="64"/>
      <c r="H22" s="74"/>
      <c r="I22" s="62"/>
      <c r="J22" s="75"/>
      <c r="M22" s="65"/>
    </row>
    <row r="23" spans="1:13" x14ac:dyDescent="0.2">
      <c r="A23" s="52"/>
      <c r="B23" s="67" t="s">
        <v>430</v>
      </c>
      <c r="C23" s="53"/>
      <c r="D23" s="78">
        <f t="shared" ref="D23:G23" si="2">SUM(D25:D30)</f>
        <v>348568.33</v>
      </c>
      <c r="E23" s="78">
        <f t="shared" si="2"/>
        <v>327625.66000000003</v>
      </c>
      <c r="F23" s="78">
        <f t="shared" si="2"/>
        <v>421618.35000000003</v>
      </c>
      <c r="G23" s="78">
        <f t="shared" si="2"/>
        <v>1097812.3400000001</v>
      </c>
      <c r="H23" s="74"/>
      <c r="I23" s="62"/>
      <c r="J23" s="75"/>
      <c r="M23" s="70"/>
    </row>
    <row r="24" spans="1:13" hidden="1" x14ac:dyDescent="0.2">
      <c r="A24" s="52"/>
      <c r="B24" s="63"/>
      <c r="C24" s="53"/>
      <c r="D24" s="73"/>
      <c r="E24" s="73"/>
      <c r="F24" s="73"/>
      <c r="G24" s="64"/>
      <c r="H24" s="74"/>
      <c r="I24" s="62"/>
      <c r="J24" s="75"/>
      <c r="M24" s="70"/>
    </row>
    <row r="25" spans="1:13" x14ac:dyDescent="0.2">
      <c r="A25" s="52"/>
      <c r="C25" s="53" t="s">
        <v>431</v>
      </c>
      <c r="D25" s="79">
        <v>0</v>
      </c>
      <c r="E25" s="79">
        <v>142881.99</v>
      </c>
      <c r="F25" s="79">
        <v>18211.02</v>
      </c>
      <c r="G25" s="64">
        <f>SUM(D25:F25)</f>
        <v>161093.00999999998</v>
      </c>
      <c r="H25" s="80"/>
      <c r="I25" s="62"/>
      <c r="J25" s="62"/>
      <c r="M25" s="70"/>
    </row>
    <row r="26" spans="1:13" hidden="1" x14ac:dyDescent="0.2">
      <c r="A26" s="52"/>
      <c r="C26" s="53"/>
      <c r="D26" s="79"/>
      <c r="E26" s="79"/>
      <c r="F26" s="79"/>
      <c r="G26" s="64"/>
      <c r="H26" s="80"/>
      <c r="I26" s="62"/>
      <c r="J26" s="62"/>
      <c r="M26" s="70"/>
    </row>
    <row r="27" spans="1:13" x14ac:dyDescent="0.2">
      <c r="A27" s="52"/>
      <c r="C27" s="53" t="s">
        <v>432</v>
      </c>
      <c r="D27" s="79">
        <v>348568.33</v>
      </c>
      <c r="E27" s="79">
        <v>184743.67</v>
      </c>
      <c r="F27" s="79">
        <v>403407.33</v>
      </c>
      <c r="G27" s="64">
        <f t="shared" ref="G27:G33" si="3">SUM(D27:F27)</f>
        <v>936719.33000000007</v>
      </c>
      <c r="H27" s="80"/>
      <c r="I27" s="62"/>
      <c r="J27" s="62"/>
      <c r="M27" s="70"/>
    </row>
    <row r="28" spans="1:13" x14ac:dyDescent="0.2">
      <c r="A28" s="52"/>
      <c r="C28" s="53" t="s">
        <v>433</v>
      </c>
      <c r="D28" s="79">
        <v>0</v>
      </c>
      <c r="E28" s="79">
        <v>0</v>
      </c>
      <c r="F28" s="79">
        <v>0</v>
      </c>
      <c r="G28" s="64">
        <f t="shared" si="3"/>
        <v>0</v>
      </c>
      <c r="H28" s="80"/>
      <c r="I28" s="62"/>
      <c r="J28" s="62"/>
      <c r="M28" s="70"/>
    </row>
    <row r="29" spans="1:13" hidden="1" x14ac:dyDescent="0.2">
      <c r="A29" s="52"/>
      <c r="C29" s="72"/>
      <c r="D29" s="79"/>
      <c r="E29" s="79"/>
      <c r="F29" s="79"/>
      <c r="G29" s="64">
        <f t="shared" si="3"/>
        <v>0</v>
      </c>
      <c r="H29" s="80"/>
      <c r="I29" s="62"/>
      <c r="J29" s="62"/>
      <c r="M29" s="70"/>
    </row>
    <row r="30" spans="1:13" hidden="1" x14ac:dyDescent="0.2">
      <c r="A30" s="52"/>
      <c r="C30" s="71" t="s">
        <v>434</v>
      </c>
      <c r="D30" s="79"/>
      <c r="E30" s="79"/>
      <c r="F30" s="79"/>
      <c r="G30" s="64">
        <f t="shared" si="3"/>
        <v>0</v>
      </c>
      <c r="H30" s="80"/>
      <c r="I30" s="62"/>
      <c r="J30" s="62"/>
      <c r="M30" s="70"/>
    </row>
    <row r="31" spans="1:13" hidden="1" x14ac:dyDescent="0.2">
      <c r="A31" s="52"/>
      <c r="C31" s="81" t="s">
        <v>435</v>
      </c>
      <c r="D31" s="79"/>
      <c r="E31" s="79"/>
      <c r="F31" s="79"/>
      <c r="G31" s="64">
        <f t="shared" si="3"/>
        <v>0</v>
      </c>
      <c r="H31" s="80"/>
      <c r="I31" s="62"/>
      <c r="J31" s="62"/>
      <c r="M31" s="70"/>
    </row>
    <row r="32" spans="1:13" hidden="1" x14ac:dyDescent="0.2">
      <c r="A32" s="52"/>
      <c r="C32" s="82"/>
      <c r="D32" s="79"/>
      <c r="E32" s="79"/>
      <c r="F32" s="79"/>
      <c r="G32" s="64">
        <f t="shared" si="3"/>
        <v>0</v>
      </c>
      <c r="H32" s="80"/>
      <c r="I32" s="62"/>
      <c r="J32" s="62"/>
      <c r="M32" s="70"/>
    </row>
    <row r="33" spans="1:13" x14ac:dyDescent="0.2">
      <c r="A33" s="52"/>
      <c r="B33" s="67" t="s">
        <v>436</v>
      </c>
      <c r="C33" s="68"/>
      <c r="D33" s="83">
        <f t="shared" ref="D33:F33" si="4">SUM(D35:D50)</f>
        <v>5075170.13</v>
      </c>
      <c r="E33" s="83">
        <f t="shared" si="4"/>
        <v>4909157.8800000008</v>
      </c>
      <c r="F33" s="83">
        <f t="shared" si="4"/>
        <v>4994414.66</v>
      </c>
      <c r="G33" s="83">
        <f t="shared" si="3"/>
        <v>14978742.670000002</v>
      </c>
      <c r="H33" s="80">
        <f>SUM(H36:H40)</f>
        <v>40912000</v>
      </c>
      <c r="I33" s="80">
        <f>SUM(I36:I40)</f>
        <v>25933257.329999998</v>
      </c>
      <c r="J33" s="80">
        <f>SUM(J36:J40)</f>
        <v>2.1779623988240693</v>
      </c>
      <c r="M33" s="70"/>
    </row>
    <row r="34" spans="1:13" hidden="1" x14ac:dyDescent="0.2">
      <c r="A34" s="52"/>
      <c r="C34" s="84"/>
      <c r="D34" s="79"/>
      <c r="E34" s="79"/>
      <c r="F34" s="79"/>
      <c r="G34" s="64"/>
      <c r="H34" s="80"/>
      <c r="I34" s="62"/>
      <c r="J34" s="62"/>
      <c r="M34" s="70"/>
    </row>
    <row r="35" spans="1:13" x14ac:dyDescent="0.2">
      <c r="A35" s="52"/>
      <c r="C35" s="62" t="s">
        <v>437</v>
      </c>
      <c r="D35" s="73">
        <v>394597.81</v>
      </c>
      <c r="E35" s="73">
        <v>403669.48</v>
      </c>
      <c r="F35" s="73">
        <v>404454.9</v>
      </c>
      <c r="G35" s="64">
        <f>SUM(D35:F35)</f>
        <v>1202722.19</v>
      </c>
      <c r="H35" s="80"/>
      <c r="I35" s="62"/>
      <c r="J35" s="62"/>
      <c r="M35" s="70"/>
    </row>
    <row r="36" spans="1:13" hidden="1" x14ac:dyDescent="0.2">
      <c r="A36" s="52"/>
      <c r="B36" s="85"/>
      <c r="D36" s="86"/>
      <c r="E36" s="86"/>
      <c r="F36" s="86"/>
      <c r="G36" s="86"/>
      <c r="H36" s="80">
        <v>26820000</v>
      </c>
      <c r="I36" s="62">
        <f>H36-G41</f>
        <v>13043979.52</v>
      </c>
      <c r="J36" s="75">
        <f>I36/H36</f>
        <v>0.48635270395227442</v>
      </c>
      <c r="M36" s="70"/>
    </row>
    <row r="37" spans="1:13" x14ac:dyDescent="0.2">
      <c r="A37" s="52"/>
      <c r="B37" s="85"/>
      <c r="C37" s="62" t="s">
        <v>438</v>
      </c>
      <c r="D37" s="73">
        <v>0</v>
      </c>
      <c r="E37" s="73">
        <v>0</v>
      </c>
      <c r="F37" s="73">
        <v>0</v>
      </c>
      <c r="G37" s="64">
        <f>SUM(D37:F37)</f>
        <v>0</v>
      </c>
      <c r="H37" s="87">
        <v>10192000</v>
      </c>
      <c r="I37" s="62">
        <f>H37-G37</f>
        <v>10192000</v>
      </c>
      <c r="J37" s="75">
        <f>I37/H37</f>
        <v>1</v>
      </c>
      <c r="M37" s="70"/>
    </row>
    <row r="38" spans="1:13" hidden="1" x14ac:dyDescent="0.2">
      <c r="A38" s="52"/>
      <c r="B38" s="85"/>
      <c r="C38" s="62"/>
      <c r="D38" s="73"/>
      <c r="E38" s="73"/>
      <c r="F38" s="73"/>
      <c r="G38" s="64"/>
      <c r="H38" s="87"/>
      <c r="I38" s="62"/>
      <c r="J38" s="75"/>
      <c r="M38" s="70"/>
    </row>
    <row r="39" spans="1:13" hidden="1" x14ac:dyDescent="0.2">
      <c r="A39" s="52"/>
      <c r="B39" s="85"/>
      <c r="C39" s="71" t="s">
        <v>439</v>
      </c>
      <c r="D39" s="64"/>
      <c r="E39" s="64"/>
      <c r="F39" s="64"/>
      <c r="G39" s="64"/>
      <c r="H39" s="87">
        <v>3900000</v>
      </c>
      <c r="I39" s="62">
        <f>H39-G35</f>
        <v>2697277.81</v>
      </c>
      <c r="J39" s="75">
        <f>I39/H39</f>
        <v>0.69160969487179491</v>
      </c>
      <c r="M39" s="70"/>
    </row>
    <row r="40" spans="1:13" hidden="1" x14ac:dyDescent="0.2">
      <c r="A40" s="52"/>
      <c r="B40" s="85"/>
      <c r="D40" s="86"/>
      <c r="E40" s="86"/>
      <c r="F40" s="86"/>
      <c r="G40" s="86"/>
      <c r="H40" s="87"/>
      <c r="I40" s="62"/>
      <c r="J40" s="75"/>
      <c r="M40" s="70"/>
    </row>
    <row r="41" spans="1:13" x14ac:dyDescent="0.2">
      <c r="A41" s="52"/>
      <c r="C41" s="62" t="s">
        <v>440</v>
      </c>
      <c r="D41" s="73">
        <v>4680572.32</v>
      </c>
      <c r="E41" s="73">
        <v>4505488.4000000004</v>
      </c>
      <c r="F41" s="73">
        <v>4589959.76</v>
      </c>
      <c r="G41" s="64">
        <f t="shared" ref="G41:G48" si="5">SUM(D41:F41)</f>
        <v>13776020.48</v>
      </c>
      <c r="H41" s="62"/>
      <c r="I41" s="62"/>
      <c r="J41" s="62"/>
      <c r="M41" s="70"/>
    </row>
    <row r="42" spans="1:13" hidden="1" x14ac:dyDescent="0.2">
      <c r="A42" s="52"/>
      <c r="C42" s="62"/>
      <c r="D42" s="64"/>
      <c r="E42" s="64"/>
      <c r="F42" s="64"/>
      <c r="G42" s="64">
        <f t="shared" si="5"/>
        <v>0</v>
      </c>
      <c r="H42" s="62"/>
      <c r="I42" s="62"/>
      <c r="J42" s="62"/>
      <c r="M42" s="70"/>
    </row>
    <row r="43" spans="1:13" hidden="1" x14ac:dyDescent="0.2">
      <c r="A43" s="52"/>
      <c r="C43" s="71" t="s">
        <v>441</v>
      </c>
      <c r="D43" s="64"/>
      <c r="E43" s="64"/>
      <c r="F43" s="64"/>
      <c r="G43" s="64">
        <f t="shared" si="5"/>
        <v>0</v>
      </c>
      <c r="H43" s="62"/>
      <c r="I43" s="62"/>
      <c r="J43" s="62"/>
      <c r="M43" s="70"/>
    </row>
    <row r="44" spans="1:13" hidden="1" x14ac:dyDescent="0.2">
      <c r="A44" s="52"/>
      <c r="C44" s="62"/>
      <c r="D44" s="64"/>
      <c r="E44" s="64"/>
      <c r="F44" s="64"/>
      <c r="G44" s="64">
        <f t="shared" si="5"/>
        <v>0</v>
      </c>
      <c r="H44" s="62"/>
      <c r="I44" s="62"/>
      <c r="J44" s="62"/>
      <c r="M44" s="70"/>
    </row>
    <row r="45" spans="1:13" hidden="1" x14ac:dyDescent="0.2">
      <c r="A45" s="52"/>
      <c r="C45" s="71" t="s">
        <v>442</v>
      </c>
      <c r="D45" s="64"/>
      <c r="E45" s="64"/>
      <c r="F45" s="64"/>
      <c r="G45" s="64">
        <f t="shared" si="5"/>
        <v>0</v>
      </c>
      <c r="H45" s="62"/>
      <c r="I45" s="62"/>
      <c r="J45" s="62"/>
      <c r="M45" s="70"/>
    </row>
    <row r="46" spans="1:13" hidden="1" x14ac:dyDescent="0.2">
      <c r="A46" s="52"/>
      <c r="C46" s="71" t="s">
        <v>443</v>
      </c>
      <c r="D46" s="64"/>
      <c r="E46" s="64"/>
      <c r="F46" s="64"/>
      <c r="G46" s="64">
        <f t="shared" si="5"/>
        <v>0</v>
      </c>
      <c r="H46" s="62"/>
      <c r="I46" s="62"/>
      <c r="J46" s="62"/>
      <c r="M46" s="70"/>
    </row>
    <row r="47" spans="1:13" hidden="1" x14ac:dyDescent="0.2">
      <c r="A47" s="52"/>
      <c r="C47" s="62"/>
      <c r="D47" s="64"/>
      <c r="E47" s="64"/>
      <c r="F47" s="64"/>
      <c r="G47" s="64">
        <f t="shared" si="5"/>
        <v>0</v>
      </c>
      <c r="H47" s="62"/>
      <c r="I47" s="62"/>
      <c r="J47" s="62"/>
      <c r="M47" s="70"/>
    </row>
    <row r="48" spans="1:13" x14ac:dyDescent="0.2">
      <c r="A48" s="52"/>
      <c r="C48" s="62" t="s">
        <v>444</v>
      </c>
      <c r="D48" s="64">
        <v>0</v>
      </c>
      <c r="E48" s="64">
        <v>0</v>
      </c>
      <c r="F48" s="64">
        <v>0</v>
      </c>
      <c r="G48" s="64">
        <f t="shared" si="5"/>
        <v>0</v>
      </c>
      <c r="H48" s="62"/>
      <c r="I48" s="62"/>
      <c r="J48" s="62"/>
      <c r="M48" s="70"/>
    </row>
    <row r="49" spans="1:13" hidden="1" x14ac:dyDescent="0.2">
      <c r="A49" s="52"/>
      <c r="C49" s="52"/>
      <c r="D49" s="64"/>
      <c r="E49" s="64"/>
      <c r="F49" s="64"/>
      <c r="G49" s="64"/>
      <c r="H49" s="62"/>
      <c r="I49" s="62"/>
      <c r="J49" s="62"/>
      <c r="M49" s="70"/>
    </row>
    <row r="50" spans="1:13" hidden="1" x14ac:dyDescent="0.2">
      <c r="A50" s="52"/>
      <c r="C50" s="71" t="s">
        <v>445</v>
      </c>
      <c r="D50" s="64"/>
      <c r="E50" s="64"/>
      <c r="F50" s="64"/>
      <c r="G50" s="64"/>
      <c r="H50" s="62"/>
      <c r="I50" s="62"/>
      <c r="J50" s="62"/>
      <c r="M50" s="70"/>
    </row>
    <row r="51" spans="1:13" hidden="1" x14ac:dyDescent="0.2">
      <c r="A51" s="52"/>
      <c r="C51" s="88" t="s">
        <v>446</v>
      </c>
      <c r="D51" s="64"/>
      <c r="E51" s="64"/>
      <c r="F51" s="64"/>
      <c r="G51" s="64"/>
      <c r="H51" s="62"/>
      <c r="I51" s="62"/>
      <c r="J51" s="62"/>
      <c r="M51" s="70"/>
    </row>
    <row r="52" spans="1:13" hidden="1" x14ac:dyDescent="0.2">
      <c r="A52" s="52"/>
      <c r="C52" s="52"/>
      <c r="D52" s="64"/>
      <c r="E52" s="64"/>
      <c r="F52" s="64"/>
      <c r="G52" s="64"/>
      <c r="H52" s="62"/>
      <c r="I52" s="62"/>
      <c r="J52" s="62"/>
      <c r="M52" s="70"/>
    </row>
    <row r="53" spans="1:13" x14ac:dyDescent="0.2">
      <c r="A53" s="68"/>
      <c r="B53" s="67" t="s">
        <v>447</v>
      </c>
      <c r="C53" s="68"/>
      <c r="D53" s="69">
        <f t="shared" ref="D53:J53" si="6">SUM(D55:D61)</f>
        <v>1147532.6499999999</v>
      </c>
      <c r="E53" s="69">
        <f t="shared" si="6"/>
        <v>1217722.6299999999</v>
      </c>
      <c r="F53" s="69">
        <f t="shared" si="6"/>
        <v>1177638.2</v>
      </c>
      <c r="G53" s="69">
        <f>+G55+G57+G59+G61</f>
        <v>3542893.4799999995</v>
      </c>
      <c r="H53" s="89">
        <f t="shared" si="6"/>
        <v>17100000</v>
      </c>
      <c r="I53" s="89">
        <f t="shared" si="6"/>
        <v>13557106.52</v>
      </c>
      <c r="J53" s="89">
        <f t="shared" si="6"/>
        <v>1.6971885914529916</v>
      </c>
      <c r="M53" s="70"/>
    </row>
    <row r="54" spans="1:13" hidden="1" x14ac:dyDescent="0.2">
      <c r="A54" s="52"/>
      <c r="C54" s="52"/>
      <c r="D54" s="64"/>
      <c r="E54" s="64"/>
      <c r="F54" s="64"/>
      <c r="G54" s="64"/>
      <c r="H54" s="62"/>
      <c r="I54" s="62"/>
      <c r="J54" s="62"/>
      <c r="M54" s="70"/>
    </row>
    <row r="55" spans="1:13" x14ac:dyDescent="0.2">
      <c r="A55" s="52"/>
      <c r="B55" s="90"/>
      <c r="C55" s="53" t="s">
        <v>448</v>
      </c>
      <c r="D55" s="73">
        <v>1147532.6499999999</v>
      </c>
      <c r="E55" s="73">
        <v>1217722.6299999999</v>
      </c>
      <c r="F55" s="73">
        <v>1177638.2</v>
      </c>
      <c r="G55" s="64">
        <f>SUM(D55:F55)</f>
        <v>3542893.4799999995</v>
      </c>
      <c r="H55" s="87">
        <v>11700000</v>
      </c>
      <c r="I55" s="62">
        <f>H55-G55</f>
        <v>8157106.5200000005</v>
      </c>
      <c r="J55" s="75">
        <f>I55/H55</f>
        <v>0.6971885914529915</v>
      </c>
      <c r="M55" s="70"/>
    </row>
    <row r="56" spans="1:13" hidden="1" x14ac:dyDescent="0.2">
      <c r="A56" s="52"/>
      <c r="B56" s="90"/>
      <c r="C56" s="53"/>
      <c r="D56" s="73"/>
      <c r="E56" s="73"/>
      <c r="F56" s="73"/>
      <c r="G56" s="64"/>
      <c r="H56" s="87"/>
      <c r="I56" s="62"/>
      <c r="J56" s="75"/>
      <c r="M56" s="70"/>
    </row>
    <row r="57" spans="1:13" hidden="1" x14ac:dyDescent="0.2">
      <c r="A57" s="52"/>
      <c r="B57" s="90"/>
      <c r="C57" s="53" t="s">
        <v>449</v>
      </c>
      <c r="D57" s="73" t="s">
        <v>208</v>
      </c>
      <c r="E57" s="73"/>
      <c r="F57" s="73"/>
      <c r="G57" s="64">
        <f>SUM(D57:F57)</f>
        <v>0</v>
      </c>
      <c r="H57" s="87">
        <v>5400000</v>
      </c>
      <c r="I57" s="62">
        <f>H57-G57</f>
        <v>5400000</v>
      </c>
      <c r="J57" s="75">
        <f>I57/H57</f>
        <v>1</v>
      </c>
      <c r="M57" s="70"/>
    </row>
    <row r="58" spans="1:13" hidden="1" x14ac:dyDescent="0.2">
      <c r="A58" s="52"/>
      <c r="B58" s="63"/>
      <c r="C58" s="53"/>
      <c r="D58" s="73"/>
      <c r="E58" s="73"/>
      <c r="F58" s="73"/>
      <c r="G58" s="64"/>
      <c r="H58" s="87"/>
      <c r="I58" s="62"/>
      <c r="J58" s="75"/>
      <c r="M58" s="70"/>
    </row>
    <row r="59" spans="1:13" hidden="1" x14ac:dyDescent="0.2">
      <c r="A59" s="52"/>
      <c r="B59" s="63"/>
      <c r="C59" s="76" t="s">
        <v>450</v>
      </c>
      <c r="D59" s="73"/>
      <c r="E59" s="73"/>
      <c r="F59" s="73"/>
      <c r="G59" s="64"/>
      <c r="H59" s="87"/>
      <c r="I59" s="62"/>
      <c r="J59" s="75"/>
      <c r="M59" s="70"/>
    </row>
    <row r="60" spans="1:13" hidden="1" x14ac:dyDescent="0.2">
      <c r="A60" s="52"/>
      <c r="B60" s="63"/>
      <c r="C60" s="53"/>
      <c r="D60" s="73"/>
      <c r="E60" s="73"/>
      <c r="F60" s="73"/>
      <c r="G60" s="64"/>
      <c r="H60" s="87"/>
      <c r="I60" s="62"/>
      <c r="J60" s="75"/>
      <c r="M60" s="70"/>
    </row>
    <row r="61" spans="1:13" hidden="1" x14ac:dyDescent="0.2">
      <c r="A61" s="52"/>
      <c r="B61" s="63"/>
      <c r="C61" s="76" t="s">
        <v>451</v>
      </c>
      <c r="D61" s="73"/>
      <c r="E61" s="73"/>
      <c r="F61" s="73"/>
      <c r="G61" s="64"/>
      <c r="H61" s="87"/>
      <c r="I61" s="62"/>
      <c r="J61" s="75"/>
      <c r="M61" s="70"/>
    </row>
    <row r="62" spans="1:13" hidden="1" x14ac:dyDescent="0.2">
      <c r="A62" s="52"/>
      <c r="B62" s="63"/>
      <c r="C62" s="53"/>
      <c r="D62" s="73"/>
      <c r="E62" s="73"/>
      <c r="F62" s="73"/>
      <c r="G62" s="64"/>
      <c r="H62" s="87"/>
      <c r="I62" s="62"/>
      <c r="J62" s="75"/>
      <c r="M62" s="70"/>
    </row>
    <row r="63" spans="1:13" x14ac:dyDescent="0.2">
      <c r="A63" s="68"/>
      <c r="B63" s="67" t="s">
        <v>452</v>
      </c>
      <c r="C63" s="91"/>
      <c r="D63" s="78">
        <f t="shared" ref="D63:F63" si="7">SUM(D65:D75)</f>
        <v>5851738.8499999996</v>
      </c>
      <c r="E63" s="78">
        <f t="shared" si="7"/>
        <v>5360442.9000000004</v>
      </c>
      <c r="F63" s="78">
        <f t="shared" si="7"/>
        <v>5357051.1899999995</v>
      </c>
      <c r="G63" s="78">
        <f>SUM(G67:G75)</f>
        <v>16569232.939999999</v>
      </c>
      <c r="H63" s="87"/>
      <c r="I63" s="62"/>
      <c r="J63" s="75"/>
      <c r="M63" s="70"/>
    </row>
    <row r="64" spans="1:13" hidden="1" x14ac:dyDescent="0.2">
      <c r="A64" s="52"/>
      <c r="B64" s="63"/>
      <c r="C64" s="53"/>
      <c r="D64" s="73"/>
      <c r="E64" s="73"/>
      <c r="F64" s="73"/>
      <c r="G64" s="69"/>
      <c r="H64" s="87"/>
      <c r="I64" s="62"/>
      <c r="J64" s="75"/>
      <c r="M64" s="65"/>
    </row>
    <row r="65" spans="1:13" hidden="1" x14ac:dyDescent="0.2">
      <c r="A65" s="52"/>
      <c r="B65" s="63"/>
      <c r="C65" s="76" t="s">
        <v>453</v>
      </c>
      <c r="D65" s="73"/>
      <c r="E65" s="73"/>
      <c r="F65" s="73"/>
      <c r="G65" s="69">
        <f>SUM(D65:F65)</f>
        <v>0</v>
      </c>
      <c r="H65" s="87"/>
      <c r="I65" s="62"/>
      <c r="J65" s="75"/>
      <c r="M65" s="65"/>
    </row>
    <row r="66" spans="1:13" hidden="1" x14ac:dyDescent="0.2">
      <c r="A66" s="52"/>
      <c r="B66" s="63"/>
      <c r="C66" s="53"/>
      <c r="D66" s="73"/>
      <c r="E66" s="73"/>
      <c r="F66" s="73"/>
      <c r="G66" s="69">
        <f>SUM(D66:F66)</f>
        <v>0</v>
      </c>
      <c r="H66" s="87"/>
      <c r="I66" s="62"/>
      <c r="J66" s="75"/>
      <c r="M66" s="65"/>
    </row>
    <row r="67" spans="1:13" x14ac:dyDescent="0.2">
      <c r="A67" s="52"/>
      <c r="B67" s="63"/>
      <c r="C67" s="53" t="s">
        <v>454</v>
      </c>
      <c r="D67" s="73">
        <v>0</v>
      </c>
      <c r="E67" s="73">
        <v>0</v>
      </c>
      <c r="F67" s="73">
        <v>0</v>
      </c>
      <c r="G67" s="92">
        <f>SUM(D67:F67)</f>
        <v>0</v>
      </c>
      <c r="H67" s="87"/>
      <c r="I67" s="62"/>
      <c r="J67" s="75"/>
      <c r="M67" s="65"/>
    </row>
    <row r="68" spans="1:13" hidden="1" x14ac:dyDescent="0.2">
      <c r="A68" s="52"/>
      <c r="B68" s="63"/>
      <c r="C68" s="53"/>
      <c r="D68" s="73"/>
      <c r="E68" s="73"/>
      <c r="F68" s="73"/>
      <c r="G68" s="69">
        <f>SUM(D68:F68)</f>
        <v>0</v>
      </c>
      <c r="H68" s="87"/>
      <c r="I68" s="62"/>
      <c r="J68" s="75"/>
      <c r="M68" s="65"/>
    </row>
    <row r="69" spans="1:13" x14ac:dyDescent="0.2">
      <c r="A69" s="52"/>
      <c r="B69" s="63"/>
      <c r="C69" s="53" t="s">
        <v>455</v>
      </c>
      <c r="D69" s="73">
        <v>536659.28</v>
      </c>
      <c r="E69" s="73">
        <v>0</v>
      </c>
      <c r="F69" s="73">
        <v>0</v>
      </c>
      <c r="G69" s="92">
        <f>SUM(D69:F69)</f>
        <v>536659.28</v>
      </c>
      <c r="H69" s="87"/>
      <c r="I69" s="62"/>
      <c r="J69" s="75"/>
      <c r="M69" s="65"/>
    </row>
    <row r="70" spans="1:13" hidden="1" x14ac:dyDescent="0.2">
      <c r="A70" s="52"/>
      <c r="B70" s="63"/>
      <c r="C70" s="53"/>
      <c r="D70" s="73"/>
      <c r="E70" s="73"/>
      <c r="F70" s="73"/>
      <c r="G70" s="64"/>
      <c r="H70" s="87"/>
      <c r="I70" s="62"/>
      <c r="J70" s="75"/>
      <c r="M70" s="65"/>
    </row>
    <row r="71" spans="1:13" x14ac:dyDescent="0.2">
      <c r="A71" s="52"/>
      <c r="B71" s="63"/>
      <c r="C71" s="53" t="s">
        <v>456</v>
      </c>
      <c r="D71" s="73">
        <v>3789265.92</v>
      </c>
      <c r="E71" s="73">
        <v>3809229.61</v>
      </c>
      <c r="F71" s="73">
        <v>3806307.13</v>
      </c>
      <c r="G71" s="64">
        <f>SUM(D71:F71)</f>
        <v>11404802.66</v>
      </c>
      <c r="H71" s="87"/>
      <c r="I71" s="62"/>
      <c r="J71" s="75"/>
      <c r="M71" s="65"/>
    </row>
    <row r="72" spans="1:13" hidden="1" x14ac:dyDescent="0.2">
      <c r="A72" s="52"/>
      <c r="B72" s="63"/>
      <c r="C72" s="53"/>
      <c r="D72" s="73"/>
      <c r="E72" s="73"/>
      <c r="F72" s="73"/>
      <c r="G72" s="64"/>
      <c r="H72" s="87"/>
      <c r="I72" s="62"/>
      <c r="J72" s="75"/>
      <c r="M72" s="65"/>
    </row>
    <row r="73" spans="1:13" hidden="1" x14ac:dyDescent="0.2">
      <c r="A73" s="52"/>
      <c r="B73" s="63"/>
      <c r="C73" s="76" t="s">
        <v>457</v>
      </c>
      <c r="D73" s="73"/>
      <c r="E73" s="73"/>
      <c r="F73" s="73"/>
      <c r="G73" s="64"/>
      <c r="H73" s="87"/>
      <c r="I73" s="62"/>
      <c r="J73" s="75"/>
      <c r="M73" s="65"/>
    </row>
    <row r="74" spans="1:13" hidden="1" x14ac:dyDescent="0.2">
      <c r="A74" s="52"/>
      <c r="B74" s="63"/>
      <c r="C74" s="53"/>
      <c r="D74" s="73"/>
      <c r="E74" s="73"/>
      <c r="F74" s="73"/>
      <c r="G74" s="64"/>
      <c r="H74" s="87"/>
      <c r="I74" s="62"/>
      <c r="J74" s="75"/>
      <c r="M74" s="65"/>
    </row>
    <row r="75" spans="1:13" x14ac:dyDescent="0.2">
      <c r="A75" s="62"/>
      <c r="B75" s="90"/>
      <c r="C75" s="93" t="s">
        <v>458</v>
      </c>
      <c r="D75" s="73">
        <v>1525813.65</v>
      </c>
      <c r="E75" s="73">
        <v>1551213.29</v>
      </c>
      <c r="F75" s="73">
        <v>1550744.06</v>
      </c>
      <c r="G75" s="64">
        <f>SUM(D75:F75)</f>
        <v>4627771</v>
      </c>
      <c r="H75" s="87">
        <v>67952004</v>
      </c>
      <c r="I75" s="62">
        <f>H75-G75</f>
        <v>63324233</v>
      </c>
      <c r="J75" s="75">
        <f>I75/H75</f>
        <v>0.93189647504729956</v>
      </c>
      <c r="M75" s="65"/>
    </row>
    <row r="76" spans="1:13" x14ac:dyDescent="0.2">
      <c r="A76" s="52"/>
      <c r="B76" s="63"/>
      <c r="C76" s="93"/>
      <c r="D76" s="73"/>
      <c r="E76" s="73"/>
      <c r="F76" s="73"/>
      <c r="G76" s="64"/>
      <c r="H76" s="87"/>
      <c r="I76" s="62"/>
      <c r="J76" s="75"/>
      <c r="M76" s="70"/>
    </row>
    <row r="77" spans="1:13" hidden="1" x14ac:dyDescent="0.2">
      <c r="A77" s="52"/>
      <c r="B77" s="94" t="s">
        <v>459</v>
      </c>
      <c r="C77" s="95"/>
      <c r="D77" s="87" t="e">
        <f>SUM(#REF!)</f>
        <v>#REF!</v>
      </c>
      <c r="E77" s="87">
        <f t="shared" ref="E77:G77" si="8">SUM(E87)</f>
        <v>0</v>
      </c>
      <c r="F77" s="87">
        <f t="shared" si="8"/>
        <v>0</v>
      </c>
      <c r="G77" s="87">
        <f t="shared" si="8"/>
        <v>0</v>
      </c>
      <c r="H77" s="87"/>
      <c r="I77" s="62"/>
      <c r="J77" s="62"/>
      <c r="M77" s="65"/>
    </row>
    <row r="78" spans="1:13" hidden="1" x14ac:dyDescent="0.2">
      <c r="A78" s="52"/>
      <c r="B78" s="54"/>
      <c r="C78" s="62"/>
      <c r="D78" s="87"/>
      <c r="E78" s="87"/>
      <c r="F78" s="87"/>
      <c r="G78" s="62">
        <f>SUM(D78:F78)</f>
        <v>0</v>
      </c>
      <c r="H78" s="52"/>
      <c r="I78" s="52"/>
      <c r="J78" s="52"/>
      <c r="M78" s="65"/>
    </row>
    <row r="79" spans="1:13" hidden="1" x14ac:dyDescent="0.2">
      <c r="A79" s="52"/>
      <c r="B79" s="54"/>
      <c r="C79" s="52"/>
      <c r="D79" s="52"/>
      <c r="E79" s="52"/>
      <c r="F79" s="52"/>
      <c r="G79" s="52"/>
      <c r="H79" s="52"/>
      <c r="I79" s="52"/>
      <c r="J79" s="52"/>
      <c r="M79" s="65"/>
    </row>
    <row r="80" spans="1:13" hidden="1" x14ac:dyDescent="0.2">
      <c r="A80" s="52"/>
      <c r="B80" s="54"/>
      <c r="C80" s="52"/>
      <c r="D80" s="52"/>
      <c r="F80" s="52"/>
      <c r="G80" s="52"/>
      <c r="H80" s="52"/>
      <c r="I80" s="52"/>
      <c r="J80" s="52"/>
      <c r="M80" s="65"/>
    </row>
    <row r="81" spans="2:13" hidden="1" x14ac:dyDescent="0.2">
      <c r="B81" s="54"/>
      <c r="M81" s="65"/>
    </row>
    <row r="82" spans="2:13" hidden="1" x14ac:dyDescent="0.2">
      <c r="B82" s="54"/>
      <c r="M82" s="65"/>
    </row>
    <row r="83" spans="2:13" hidden="1" x14ac:dyDescent="0.2">
      <c r="B83" s="54"/>
      <c r="M83" s="65"/>
    </row>
    <row r="84" spans="2:13" hidden="1" x14ac:dyDescent="0.2">
      <c r="B84" s="54"/>
      <c r="M84" s="65"/>
    </row>
    <row r="85" spans="2:13" hidden="1" x14ac:dyDescent="0.2">
      <c r="B85" s="54"/>
      <c r="M85" s="65"/>
    </row>
    <row r="86" spans="2:13" hidden="1" x14ac:dyDescent="0.2">
      <c r="M86" s="65"/>
    </row>
    <row r="87" spans="2:13" hidden="1" x14ac:dyDescent="0.2">
      <c r="C87" s="71" t="s">
        <v>460</v>
      </c>
      <c r="M87" s="65"/>
    </row>
    <row r="88" spans="2:13" hidden="1" x14ac:dyDescent="0.2">
      <c r="C88" s="95" t="s">
        <v>461</v>
      </c>
      <c r="M88" s="65"/>
    </row>
    <row r="89" spans="2:13" hidden="1" x14ac:dyDescent="0.2">
      <c r="M89" s="65"/>
    </row>
    <row r="90" spans="2:13" hidden="1" x14ac:dyDescent="0.2">
      <c r="B90" s="94" t="s">
        <v>462</v>
      </c>
      <c r="C90" s="95"/>
      <c r="D90" s="54">
        <f t="shared" ref="D90:G90" si="9">SUM(D92:D94)</f>
        <v>0</v>
      </c>
      <c r="E90" s="54">
        <f t="shared" si="9"/>
        <v>0</v>
      </c>
      <c r="F90" s="54">
        <f t="shared" si="9"/>
        <v>0</v>
      </c>
      <c r="G90" s="54">
        <f t="shared" si="9"/>
        <v>0</v>
      </c>
      <c r="M90" s="65"/>
    </row>
    <row r="91" spans="2:13" hidden="1" x14ac:dyDescent="0.2">
      <c r="M91" s="65"/>
    </row>
    <row r="92" spans="2:13" hidden="1" x14ac:dyDescent="0.2">
      <c r="C92" s="71" t="s">
        <v>463</v>
      </c>
      <c r="M92" s="65"/>
    </row>
    <row r="93" spans="2:13" hidden="1" x14ac:dyDescent="0.2">
      <c r="M93" s="65"/>
    </row>
    <row r="94" spans="2:13" hidden="1" x14ac:dyDescent="0.2">
      <c r="C94" s="71" t="s">
        <v>464</v>
      </c>
      <c r="M94" s="65"/>
    </row>
    <row r="95" spans="2:13" x14ac:dyDescent="0.2">
      <c r="D95" s="70"/>
      <c r="E95" s="70"/>
      <c r="F95" s="70"/>
      <c r="G95" s="70"/>
      <c r="M95" s="65"/>
    </row>
    <row r="96" spans="2:13" x14ac:dyDescent="0.2">
      <c r="D96" s="55"/>
      <c r="E96" s="55"/>
      <c r="F96" s="55"/>
      <c r="G96" s="96"/>
    </row>
    <row r="97" spans="4:6" x14ac:dyDescent="0.2">
      <c r="D97" s="55"/>
      <c r="E97" s="55"/>
      <c r="F97" s="55"/>
    </row>
    <row r="104" spans="4:6" x14ac:dyDescent="0.2">
      <c r="D104" s="86"/>
    </row>
  </sheetData>
  <printOptions horizontalCentered="1" gridLinesSet="0"/>
  <pageMargins left="0" right="0.15748031496062992" top="1.0629921259842521" bottom="0.98425196850393704" header="0.27559055118110237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2DO TRIMESTRE 2017
</oddHeader>
  </headerFooter>
  <ignoredErrors>
    <ignoredError sqref="D63:F63 G23 G63" unlockedFormula="1"/>
    <ignoredError sqref="D23:F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G7" sqref="G7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6" width="11.7109375" style="54" bestFit="1" customWidth="1"/>
    <col min="7" max="7" width="12.7109375" style="54" bestFit="1" customWidth="1"/>
    <col min="8" max="8" width="10.42578125" style="54" hidden="1" customWidth="1"/>
    <col min="9" max="9" width="9.42578125" style="54" hidden="1" customWidth="1"/>
    <col min="10" max="10" width="9.42578125" style="97" hidden="1" customWidth="1"/>
    <col min="11" max="12" width="9.42578125" style="54" hidden="1" customWidth="1"/>
    <col min="13" max="13" width="11.7109375" style="54" bestFit="1" customWidth="1"/>
    <col min="14" max="247" width="9.140625" style="54"/>
    <col min="248" max="249" width="2.7109375" style="54" customWidth="1"/>
    <col min="250" max="250" width="43" style="54" customWidth="1"/>
    <col min="251" max="262" width="11.7109375" style="54" bestFit="1" customWidth="1"/>
    <col min="263" max="263" width="12.7109375" style="54" bestFit="1" customWidth="1"/>
    <col min="264" max="268" width="0" style="54" hidden="1" customWidth="1"/>
    <col min="269" max="503" width="9.140625" style="54"/>
    <col min="504" max="505" width="2.7109375" style="54" customWidth="1"/>
    <col min="506" max="506" width="43" style="54" customWidth="1"/>
    <col min="507" max="518" width="11.7109375" style="54" bestFit="1" customWidth="1"/>
    <col min="519" max="519" width="12.7109375" style="54" bestFit="1" customWidth="1"/>
    <col min="520" max="524" width="0" style="54" hidden="1" customWidth="1"/>
    <col min="525" max="759" width="9.140625" style="54"/>
    <col min="760" max="761" width="2.7109375" style="54" customWidth="1"/>
    <col min="762" max="762" width="43" style="54" customWidth="1"/>
    <col min="763" max="774" width="11.7109375" style="54" bestFit="1" customWidth="1"/>
    <col min="775" max="775" width="12.7109375" style="54" bestFit="1" customWidth="1"/>
    <col min="776" max="780" width="0" style="54" hidden="1" customWidth="1"/>
    <col min="781" max="1015" width="9.140625" style="54"/>
    <col min="1016" max="1017" width="2.7109375" style="54" customWidth="1"/>
    <col min="1018" max="1018" width="43" style="54" customWidth="1"/>
    <col min="1019" max="1030" width="11.7109375" style="54" bestFit="1" customWidth="1"/>
    <col min="1031" max="1031" width="12.7109375" style="54" bestFit="1" customWidth="1"/>
    <col min="1032" max="1036" width="0" style="54" hidden="1" customWidth="1"/>
    <col min="1037" max="1271" width="9.140625" style="54"/>
    <col min="1272" max="1273" width="2.7109375" style="54" customWidth="1"/>
    <col min="1274" max="1274" width="43" style="54" customWidth="1"/>
    <col min="1275" max="1286" width="11.7109375" style="54" bestFit="1" customWidth="1"/>
    <col min="1287" max="1287" width="12.7109375" style="54" bestFit="1" customWidth="1"/>
    <col min="1288" max="1292" width="0" style="54" hidden="1" customWidth="1"/>
    <col min="1293" max="1527" width="9.140625" style="54"/>
    <col min="1528" max="1529" width="2.7109375" style="54" customWidth="1"/>
    <col min="1530" max="1530" width="43" style="54" customWidth="1"/>
    <col min="1531" max="1542" width="11.7109375" style="54" bestFit="1" customWidth="1"/>
    <col min="1543" max="1543" width="12.7109375" style="54" bestFit="1" customWidth="1"/>
    <col min="1544" max="1548" width="0" style="54" hidden="1" customWidth="1"/>
    <col min="1549" max="1783" width="9.140625" style="54"/>
    <col min="1784" max="1785" width="2.7109375" style="54" customWidth="1"/>
    <col min="1786" max="1786" width="43" style="54" customWidth="1"/>
    <col min="1787" max="1798" width="11.7109375" style="54" bestFit="1" customWidth="1"/>
    <col min="1799" max="1799" width="12.7109375" style="54" bestFit="1" customWidth="1"/>
    <col min="1800" max="1804" width="0" style="54" hidden="1" customWidth="1"/>
    <col min="1805" max="2039" width="9.140625" style="54"/>
    <col min="2040" max="2041" width="2.7109375" style="54" customWidth="1"/>
    <col min="2042" max="2042" width="43" style="54" customWidth="1"/>
    <col min="2043" max="2054" width="11.7109375" style="54" bestFit="1" customWidth="1"/>
    <col min="2055" max="2055" width="12.7109375" style="54" bestFit="1" customWidth="1"/>
    <col min="2056" max="2060" width="0" style="54" hidden="1" customWidth="1"/>
    <col min="2061" max="2295" width="9.140625" style="54"/>
    <col min="2296" max="2297" width="2.7109375" style="54" customWidth="1"/>
    <col min="2298" max="2298" width="43" style="54" customWidth="1"/>
    <col min="2299" max="2310" width="11.7109375" style="54" bestFit="1" customWidth="1"/>
    <col min="2311" max="2311" width="12.7109375" style="54" bestFit="1" customWidth="1"/>
    <col min="2312" max="2316" width="0" style="54" hidden="1" customWidth="1"/>
    <col min="2317" max="2551" width="9.140625" style="54"/>
    <col min="2552" max="2553" width="2.7109375" style="54" customWidth="1"/>
    <col min="2554" max="2554" width="43" style="54" customWidth="1"/>
    <col min="2555" max="2566" width="11.7109375" style="54" bestFit="1" customWidth="1"/>
    <col min="2567" max="2567" width="12.7109375" style="54" bestFit="1" customWidth="1"/>
    <col min="2568" max="2572" width="0" style="54" hidden="1" customWidth="1"/>
    <col min="2573" max="2807" width="9.140625" style="54"/>
    <col min="2808" max="2809" width="2.7109375" style="54" customWidth="1"/>
    <col min="2810" max="2810" width="43" style="54" customWidth="1"/>
    <col min="2811" max="2822" width="11.7109375" style="54" bestFit="1" customWidth="1"/>
    <col min="2823" max="2823" width="12.7109375" style="54" bestFit="1" customWidth="1"/>
    <col min="2824" max="2828" width="0" style="54" hidden="1" customWidth="1"/>
    <col min="2829" max="3063" width="9.140625" style="54"/>
    <col min="3064" max="3065" width="2.7109375" style="54" customWidth="1"/>
    <col min="3066" max="3066" width="43" style="54" customWidth="1"/>
    <col min="3067" max="3078" width="11.7109375" style="54" bestFit="1" customWidth="1"/>
    <col min="3079" max="3079" width="12.7109375" style="54" bestFit="1" customWidth="1"/>
    <col min="3080" max="3084" width="0" style="54" hidden="1" customWidth="1"/>
    <col min="3085" max="3319" width="9.140625" style="54"/>
    <col min="3320" max="3321" width="2.7109375" style="54" customWidth="1"/>
    <col min="3322" max="3322" width="43" style="54" customWidth="1"/>
    <col min="3323" max="3334" width="11.7109375" style="54" bestFit="1" customWidth="1"/>
    <col min="3335" max="3335" width="12.7109375" style="54" bestFit="1" customWidth="1"/>
    <col min="3336" max="3340" width="0" style="54" hidden="1" customWidth="1"/>
    <col min="3341" max="3575" width="9.140625" style="54"/>
    <col min="3576" max="3577" width="2.7109375" style="54" customWidth="1"/>
    <col min="3578" max="3578" width="43" style="54" customWidth="1"/>
    <col min="3579" max="3590" width="11.7109375" style="54" bestFit="1" customWidth="1"/>
    <col min="3591" max="3591" width="12.7109375" style="54" bestFit="1" customWidth="1"/>
    <col min="3592" max="3596" width="0" style="54" hidden="1" customWidth="1"/>
    <col min="3597" max="3831" width="9.140625" style="54"/>
    <col min="3832" max="3833" width="2.7109375" style="54" customWidth="1"/>
    <col min="3834" max="3834" width="43" style="54" customWidth="1"/>
    <col min="3835" max="3846" width="11.7109375" style="54" bestFit="1" customWidth="1"/>
    <col min="3847" max="3847" width="12.7109375" style="54" bestFit="1" customWidth="1"/>
    <col min="3848" max="3852" width="0" style="54" hidden="1" customWidth="1"/>
    <col min="3853" max="4087" width="9.140625" style="54"/>
    <col min="4088" max="4089" width="2.7109375" style="54" customWidth="1"/>
    <col min="4090" max="4090" width="43" style="54" customWidth="1"/>
    <col min="4091" max="4102" width="11.7109375" style="54" bestFit="1" customWidth="1"/>
    <col min="4103" max="4103" width="12.7109375" style="54" bestFit="1" customWidth="1"/>
    <col min="4104" max="4108" width="0" style="54" hidden="1" customWidth="1"/>
    <col min="4109" max="4343" width="9.140625" style="54"/>
    <col min="4344" max="4345" width="2.7109375" style="54" customWidth="1"/>
    <col min="4346" max="4346" width="43" style="54" customWidth="1"/>
    <col min="4347" max="4358" width="11.7109375" style="54" bestFit="1" customWidth="1"/>
    <col min="4359" max="4359" width="12.7109375" style="54" bestFit="1" customWidth="1"/>
    <col min="4360" max="4364" width="0" style="54" hidden="1" customWidth="1"/>
    <col min="4365" max="4599" width="9.140625" style="54"/>
    <col min="4600" max="4601" width="2.7109375" style="54" customWidth="1"/>
    <col min="4602" max="4602" width="43" style="54" customWidth="1"/>
    <col min="4603" max="4614" width="11.7109375" style="54" bestFit="1" customWidth="1"/>
    <col min="4615" max="4615" width="12.7109375" style="54" bestFit="1" customWidth="1"/>
    <col min="4616" max="4620" width="0" style="54" hidden="1" customWidth="1"/>
    <col min="4621" max="4855" width="9.140625" style="54"/>
    <col min="4856" max="4857" width="2.7109375" style="54" customWidth="1"/>
    <col min="4858" max="4858" width="43" style="54" customWidth="1"/>
    <col min="4859" max="4870" width="11.7109375" style="54" bestFit="1" customWidth="1"/>
    <col min="4871" max="4871" width="12.7109375" style="54" bestFit="1" customWidth="1"/>
    <col min="4872" max="4876" width="0" style="54" hidden="1" customWidth="1"/>
    <col min="4877" max="5111" width="9.140625" style="54"/>
    <col min="5112" max="5113" width="2.7109375" style="54" customWidth="1"/>
    <col min="5114" max="5114" width="43" style="54" customWidth="1"/>
    <col min="5115" max="5126" width="11.7109375" style="54" bestFit="1" customWidth="1"/>
    <col min="5127" max="5127" width="12.7109375" style="54" bestFit="1" customWidth="1"/>
    <col min="5128" max="5132" width="0" style="54" hidden="1" customWidth="1"/>
    <col min="5133" max="5367" width="9.140625" style="54"/>
    <col min="5368" max="5369" width="2.7109375" style="54" customWidth="1"/>
    <col min="5370" max="5370" width="43" style="54" customWidth="1"/>
    <col min="5371" max="5382" width="11.7109375" style="54" bestFit="1" customWidth="1"/>
    <col min="5383" max="5383" width="12.7109375" style="54" bestFit="1" customWidth="1"/>
    <col min="5384" max="5388" width="0" style="54" hidden="1" customWidth="1"/>
    <col min="5389" max="5623" width="9.140625" style="54"/>
    <col min="5624" max="5625" width="2.7109375" style="54" customWidth="1"/>
    <col min="5626" max="5626" width="43" style="54" customWidth="1"/>
    <col min="5627" max="5638" width="11.7109375" style="54" bestFit="1" customWidth="1"/>
    <col min="5639" max="5639" width="12.7109375" style="54" bestFit="1" customWidth="1"/>
    <col min="5640" max="5644" width="0" style="54" hidden="1" customWidth="1"/>
    <col min="5645" max="5879" width="9.140625" style="54"/>
    <col min="5880" max="5881" width="2.7109375" style="54" customWidth="1"/>
    <col min="5882" max="5882" width="43" style="54" customWidth="1"/>
    <col min="5883" max="5894" width="11.7109375" style="54" bestFit="1" customWidth="1"/>
    <col min="5895" max="5895" width="12.7109375" style="54" bestFit="1" customWidth="1"/>
    <col min="5896" max="5900" width="0" style="54" hidden="1" customWidth="1"/>
    <col min="5901" max="6135" width="9.140625" style="54"/>
    <col min="6136" max="6137" width="2.7109375" style="54" customWidth="1"/>
    <col min="6138" max="6138" width="43" style="54" customWidth="1"/>
    <col min="6139" max="6150" width="11.7109375" style="54" bestFit="1" customWidth="1"/>
    <col min="6151" max="6151" width="12.7109375" style="54" bestFit="1" customWidth="1"/>
    <col min="6152" max="6156" width="0" style="54" hidden="1" customWidth="1"/>
    <col min="6157" max="6391" width="9.140625" style="54"/>
    <col min="6392" max="6393" width="2.7109375" style="54" customWidth="1"/>
    <col min="6394" max="6394" width="43" style="54" customWidth="1"/>
    <col min="6395" max="6406" width="11.7109375" style="54" bestFit="1" customWidth="1"/>
    <col min="6407" max="6407" width="12.7109375" style="54" bestFit="1" customWidth="1"/>
    <col min="6408" max="6412" width="0" style="54" hidden="1" customWidth="1"/>
    <col min="6413" max="6647" width="9.140625" style="54"/>
    <col min="6648" max="6649" width="2.7109375" style="54" customWidth="1"/>
    <col min="6650" max="6650" width="43" style="54" customWidth="1"/>
    <col min="6651" max="6662" width="11.7109375" style="54" bestFit="1" customWidth="1"/>
    <col min="6663" max="6663" width="12.7109375" style="54" bestFit="1" customWidth="1"/>
    <col min="6664" max="6668" width="0" style="54" hidden="1" customWidth="1"/>
    <col min="6669" max="6903" width="9.140625" style="54"/>
    <col min="6904" max="6905" width="2.7109375" style="54" customWidth="1"/>
    <col min="6906" max="6906" width="43" style="54" customWidth="1"/>
    <col min="6907" max="6918" width="11.7109375" style="54" bestFit="1" customWidth="1"/>
    <col min="6919" max="6919" width="12.7109375" style="54" bestFit="1" customWidth="1"/>
    <col min="6920" max="6924" width="0" style="54" hidden="1" customWidth="1"/>
    <col min="6925" max="7159" width="9.140625" style="54"/>
    <col min="7160" max="7161" width="2.7109375" style="54" customWidth="1"/>
    <col min="7162" max="7162" width="43" style="54" customWidth="1"/>
    <col min="7163" max="7174" width="11.7109375" style="54" bestFit="1" customWidth="1"/>
    <col min="7175" max="7175" width="12.7109375" style="54" bestFit="1" customWidth="1"/>
    <col min="7176" max="7180" width="0" style="54" hidden="1" customWidth="1"/>
    <col min="7181" max="7415" width="9.140625" style="54"/>
    <col min="7416" max="7417" width="2.7109375" style="54" customWidth="1"/>
    <col min="7418" max="7418" width="43" style="54" customWidth="1"/>
    <col min="7419" max="7430" width="11.7109375" style="54" bestFit="1" customWidth="1"/>
    <col min="7431" max="7431" width="12.7109375" style="54" bestFit="1" customWidth="1"/>
    <col min="7432" max="7436" width="0" style="54" hidden="1" customWidth="1"/>
    <col min="7437" max="7671" width="9.140625" style="54"/>
    <col min="7672" max="7673" width="2.7109375" style="54" customWidth="1"/>
    <col min="7674" max="7674" width="43" style="54" customWidth="1"/>
    <col min="7675" max="7686" width="11.7109375" style="54" bestFit="1" customWidth="1"/>
    <col min="7687" max="7687" width="12.7109375" style="54" bestFit="1" customWidth="1"/>
    <col min="7688" max="7692" width="0" style="54" hidden="1" customWidth="1"/>
    <col min="7693" max="7927" width="9.140625" style="54"/>
    <col min="7928" max="7929" width="2.7109375" style="54" customWidth="1"/>
    <col min="7930" max="7930" width="43" style="54" customWidth="1"/>
    <col min="7931" max="7942" width="11.7109375" style="54" bestFit="1" customWidth="1"/>
    <col min="7943" max="7943" width="12.7109375" style="54" bestFit="1" customWidth="1"/>
    <col min="7944" max="7948" width="0" style="54" hidden="1" customWidth="1"/>
    <col min="7949" max="8183" width="9.140625" style="54"/>
    <col min="8184" max="8185" width="2.7109375" style="54" customWidth="1"/>
    <col min="8186" max="8186" width="43" style="54" customWidth="1"/>
    <col min="8187" max="8198" width="11.7109375" style="54" bestFit="1" customWidth="1"/>
    <col min="8199" max="8199" width="12.7109375" style="54" bestFit="1" customWidth="1"/>
    <col min="8200" max="8204" width="0" style="54" hidden="1" customWidth="1"/>
    <col min="8205" max="8439" width="9.140625" style="54"/>
    <col min="8440" max="8441" width="2.7109375" style="54" customWidth="1"/>
    <col min="8442" max="8442" width="43" style="54" customWidth="1"/>
    <col min="8443" max="8454" width="11.7109375" style="54" bestFit="1" customWidth="1"/>
    <col min="8455" max="8455" width="12.7109375" style="54" bestFit="1" customWidth="1"/>
    <col min="8456" max="8460" width="0" style="54" hidden="1" customWidth="1"/>
    <col min="8461" max="8695" width="9.140625" style="54"/>
    <col min="8696" max="8697" width="2.7109375" style="54" customWidth="1"/>
    <col min="8698" max="8698" width="43" style="54" customWidth="1"/>
    <col min="8699" max="8710" width="11.7109375" style="54" bestFit="1" customWidth="1"/>
    <col min="8711" max="8711" width="12.7109375" style="54" bestFit="1" customWidth="1"/>
    <col min="8712" max="8716" width="0" style="54" hidden="1" customWidth="1"/>
    <col min="8717" max="8951" width="9.140625" style="54"/>
    <col min="8952" max="8953" width="2.7109375" style="54" customWidth="1"/>
    <col min="8954" max="8954" width="43" style="54" customWidth="1"/>
    <col min="8955" max="8966" width="11.7109375" style="54" bestFit="1" customWidth="1"/>
    <col min="8967" max="8967" width="12.7109375" style="54" bestFit="1" customWidth="1"/>
    <col min="8968" max="8972" width="0" style="54" hidden="1" customWidth="1"/>
    <col min="8973" max="9207" width="9.140625" style="54"/>
    <col min="9208" max="9209" width="2.7109375" style="54" customWidth="1"/>
    <col min="9210" max="9210" width="43" style="54" customWidth="1"/>
    <col min="9211" max="9222" width="11.7109375" style="54" bestFit="1" customWidth="1"/>
    <col min="9223" max="9223" width="12.7109375" style="54" bestFit="1" customWidth="1"/>
    <col min="9224" max="9228" width="0" style="54" hidden="1" customWidth="1"/>
    <col min="9229" max="9463" width="9.140625" style="54"/>
    <col min="9464" max="9465" width="2.7109375" style="54" customWidth="1"/>
    <col min="9466" max="9466" width="43" style="54" customWidth="1"/>
    <col min="9467" max="9478" width="11.7109375" style="54" bestFit="1" customWidth="1"/>
    <col min="9479" max="9479" width="12.7109375" style="54" bestFit="1" customWidth="1"/>
    <col min="9480" max="9484" width="0" style="54" hidden="1" customWidth="1"/>
    <col min="9485" max="9719" width="9.140625" style="54"/>
    <col min="9720" max="9721" width="2.7109375" style="54" customWidth="1"/>
    <col min="9722" max="9722" width="43" style="54" customWidth="1"/>
    <col min="9723" max="9734" width="11.7109375" style="54" bestFit="1" customWidth="1"/>
    <col min="9735" max="9735" width="12.7109375" style="54" bestFit="1" customWidth="1"/>
    <col min="9736" max="9740" width="0" style="54" hidden="1" customWidth="1"/>
    <col min="9741" max="9975" width="9.140625" style="54"/>
    <col min="9976" max="9977" width="2.7109375" style="54" customWidth="1"/>
    <col min="9978" max="9978" width="43" style="54" customWidth="1"/>
    <col min="9979" max="9990" width="11.7109375" style="54" bestFit="1" customWidth="1"/>
    <col min="9991" max="9991" width="12.7109375" style="54" bestFit="1" customWidth="1"/>
    <col min="9992" max="9996" width="0" style="54" hidden="1" customWidth="1"/>
    <col min="9997" max="10231" width="9.140625" style="54"/>
    <col min="10232" max="10233" width="2.7109375" style="54" customWidth="1"/>
    <col min="10234" max="10234" width="43" style="54" customWidth="1"/>
    <col min="10235" max="10246" width="11.7109375" style="54" bestFit="1" customWidth="1"/>
    <col min="10247" max="10247" width="12.7109375" style="54" bestFit="1" customWidth="1"/>
    <col min="10248" max="10252" width="0" style="54" hidden="1" customWidth="1"/>
    <col min="10253" max="10487" width="9.140625" style="54"/>
    <col min="10488" max="10489" width="2.7109375" style="54" customWidth="1"/>
    <col min="10490" max="10490" width="43" style="54" customWidth="1"/>
    <col min="10491" max="10502" width="11.7109375" style="54" bestFit="1" customWidth="1"/>
    <col min="10503" max="10503" width="12.7109375" style="54" bestFit="1" customWidth="1"/>
    <col min="10504" max="10508" width="0" style="54" hidden="1" customWidth="1"/>
    <col min="10509" max="10743" width="9.140625" style="54"/>
    <col min="10744" max="10745" width="2.7109375" style="54" customWidth="1"/>
    <col min="10746" max="10746" width="43" style="54" customWidth="1"/>
    <col min="10747" max="10758" width="11.7109375" style="54" bestFit="1" customWidth="1"/>
    <col min="10759" max="10759" width="12.7109375" style="54" bestFit="1" customWidth="1"/>
    <col min="10760" max="10764" width="0" style="54" hidden="1" customWidth="1"/>
    <col min="10765" max="10999" width="9.140625" style="54"/>
    <col min="11000" max="11001" width="2.7109375" style="54" customWidth="1"/>
    <col min="11002" max="11002" width="43" style="54" customWidth="1"/>
    <col min="11003" max="11014" width="11.7109375" style="54" bestFit="1" customWidth="1"/>
    <col min="11015" max="11015" width="12.7109375" style="54" bestFit="1" customWidth="1"/>
    <col min="11016" max="11020" width="0" style="54" hidden="1" customWidth="1"/>
    <col min="11021" max="11255" width="9.140625" style="54"/>
    <col min="11256" max="11257" width="2.7109375" style="54" customWidth="1"/>
    <col min="11258" max="11258" width="43" style="54" customWidth="1"/>
    <col min="11259" max="11270" width="11.7109375" style="54" bestFit="1" customWidth="1"/>
    <col min="11271" max="11271" width="12.7109375" style="54" bestFit="1" customWidth="1"/>
    <col min="11272" max="11276" width="0" style="54" hidden="1" customWidth="1"/>
    <col min="11277" max="11511" width="9.140625" style="54"/>
    <col min="11512" max="11513" width="2.7109375" style="54" customWidth="1"/>
    <col min="11514" max="11514" width="43" style="54" customWidth="1"/>
    <col min="11515" max="11526" width="11.7109375" style="54" bestFit="1" customWidth="1"/>
    <col min="11527" max="11527" width="12.7109375" style="54" bestFit="1" customWidth="1"/>
    <col min="11528" max="11532" width="0" style="54" hidden="1" customWidth="1"/>
    <col min="11533" max="11767" width="9.140625" style="54"/>
    <col min="11768" max="11769" width="2.7109375" style="54" customWidth="1"/>
    <col min="11770" max="11770" width="43" style="54" customWidth="1"/>
    <col min="11771" max="11782" width="11.7109375" style="54" bestFit="1" customWidth="1"/>
    <col min="11783" max="11783" width="12.7109375" style="54" bestFit="1" customWidth="1"/>
    <col min="11784" max="11788" width="0" style="54" hidden="1" customWidth="1"/>
    <col min="11789" max="12023" width="9.140625" style="54"/>
    <col min="12024" max="12025" width="2.7109375" style="54" customWidth="1"/>
    <col min="12026" max="12026" width="43" style="54" customWidth="1"/>
    <col min="12027" max="12038" width="11.7109375" style="54" bestFit="1" customWidth="1"/>
    <col min="12039" max="12039" width="12.7109375" style="54" bestFit="1" customWidth="1"/>
    <col min="12040" max="12044" width="0" style="54" hidden="1" customWidth="1"/>
    <col min="12045" max="12279" width="9.140625" style="54"/>
    <col min="12280" max="12281" width="2.7109375" style="54" customWidth="1"/>
    <col min="12282" max="12282" width="43" style="54" customWidth="1"/>
    <col min="12283" max="12294" width="11.7109375" style="54" bestFit="1" customWidth="1"/>
    <col min="12295" max="12295" width="12.7109375" style="54" bestFit="1" customWidth="1"/>
    <col min="12296" max="12300" width="0" style="54" hidden="1" customWidth="1"/>
    <col min="12301" max="12535" width="9.140625" style="54"/>
    <col min="12536" max="12537" width="2.7109375" style="54" customWidth="1"/>
    <col min="12538" max="12538" width="43" style="54" customWidth="1"/>
    <col min="12539" max="12550" width="11.7109375" style="54" bestFit="1" customWidth="1"/>
    <col min="12551" max="12551" width="12.7109375" style="54" bestFit="1" customWidth="1"/>
    <col min="12552" max="12556" width="0" style="54" hidden="1" customWidth="1"/>
    <col min="12557" max="12791" width="9.140625" style="54"/>
    <col min="12792" max="12793" width="2.7109375" style="54" customWidth="1"/>
    <col min="12794" max="12794" width="43" style="54" customWidth="1"/>
    <col min="12795" max="12806" width="11.7109375" style="54" bestFit="1" customWidth="1"/>
    <col min="12807" max="12807" width="12.7109375" style="54" bestFit="1" customWidth="1"/>
    <col min="12808" max="12812" width="0" style="54" hidden="1" customWidth="1"/>
    <col min="12813" max="13047" width="9.140625" style="54"/>
    <col min="13048" max="13049" width="2.7109375" style="54" customWidth="1"/>
    <col min="13050" max="13050" width="43" style="54" customWidth="1"/>
    <col min="13051" max="13062" width="11.7109375" style="54" bestFit="1" customWidth="1"/>
    <col min="13063" max="13063" width="12.7109375" style="54" bestFit="1" customWidth="1"/>
    <col min="13064" max="13068" width="0" style="54" hidden="1" customWidth="1"/>
    <col min="13069" max="13303" width="9.140625" style="54"/>
    <col min="13304" max="13305" width="2.7109375" style="54" customWidth="1"/>
    <col min="13306" max="13306" width="43" style="54" customWidth="1"/>
    <col min="13307" max="13318" width="11.7109375" style="54" bestFit="1" customWidth="1"/>
    <col min="13319" max="13319" width="12.7109375" style="54" bestFit="1" customWidth="1"/>
    <col min="13320" max="13324" width="0" style="54" hidden="1" customWidth="1"/>
    <col min="13325" max="13559" width="9.140625" style="54"/>
    <col min="13560" max="13561" width="2.7109375" style="54" customWidth="1"/>
    <col min="13562" max="13562" width="43" style="54" customWidth="1"/>
    <col min="13563" max="13574" width="11.7109375" style="54" bestFit="1" customWidth="1"/>
    <col min="13575" max="13575" width="12.7109375" style="54" bestFit="1" customWidth="1"/>
    <col min="13576" max="13580" width="0" style="54" hidden="1" customWidth="1"/>
    <col min="13581" max="13815" width="9.140625" style="54"/>
    <col min="13816" max="13817" width="2.7109375" style="54" customWidth="1"/>
    <col min="13818" max="13818" width="43" style="54" customWidth="1"/>
    <col min="13819" max="13830" width="11.7109375" style="54" bestFit="1" customWidth="1"/>
    <col min="13831" max="13831" width="12.7109375" style="54" bestFit="1" customWidth="1"/>
    <col min="13832" max="13836" width="0" style="54" hidden="1" customWidth="1"/>
    <col min="13837" max="14071" width="9.140625" style="54"/>
    <col min="14072" max="14073" width="2.7109375" style="54" customWidth="1"/>
    <col min="14074" max="14074" width="43" style="54" customWidth="1"/>
    <col min="14075" max="14086" width="11.7109375" style="54" bestFit="1" customWidth="1"/>
    <col min="14087" max="14087" width="12.7109375" style="54" bestFit="1" customWidth="1"/>
    <col min="14088" max="14092" width="0" style="54" hidden="1" customWidth="1"/>
    <col min="14093" max="14327" width="9.140625" style="54"/>
    <col min="14328" max="14329" width="2.7109375" style="54" customWidth="1"/>
    <col min="14330" max="14330" width="43" style="54" customWidth="1"/>
    <col min="14331" max="14342" width="11.7109375" style="54" bestFit="1" customWidth="1"/>
    <col min="14343" max="14343" width="12.7109375" style="54" bestFit="1" customWidth="1"/>
    <col min="14344" max="14348" width="0" style="54" hidden="1" customWidth="1"/>
    <col min="14349" max="14583" width="9.140625" style="54"/>
    <col min="14584" max="14585" width="2.7109375" style="54" customWidth="1"/>
    <col min="14586" max="14586" width="43" style="54" customWidth="1"/>
    <col min="14587" max="14598" width="11.7109375" style="54" bestFit="1" customWidth="1"/>
    <col min="14599" max="14599" width="12.7109375" style="54" bestFit="1" customWidth="1"/>
    <col min="14600" max="14604" width="0" style="54" hidden="1" customWidth="1"/>
    <col min="14605" max="14839" width="9.140625" style="54"/>
    <col min="14840" max="14841" width="2.7109375" style="54" customWidth="1"/>
    <col min="14842" max="14842" width="43" style="54" customWidth="1"/>
    <col min="14843" max="14854" width="11.7109375" style="54" bestFit="1" customWidth="1"/>
    <col min="14855" max="14855" width="12.7109375" style="54" bestFit="1" customWidth="1"/>
    <col min="14856" max="14860" width="0" style="54" hidden="1" customWidth="1"/>
    <col min="14861" max="15095" width="9.140625" style="54"/>
    <col min="15096" max="15097" width="2.7109375" style="54" customWidth="1"/>
    <col min="15098" max="15098" width="43" style="54" customWidth="1"/>
    <col min="15099" max="15110" width="11.7109375" style="54" bestFit="1" customWidth="1"/>
    <col min="15111" max="15111" width="12.7109375" style="54" bestFit="1" customWidth="1"/>
    <col min="15112" max="15116" width="0" style="54" hidden="1" customWidth="1"/>
    <col min="15117" max="15351" width="9.140625" style="54"/>
    <col min="15352" max="15353" width="2.7109375" style="54" customWidth="1"/>
    <col min="15354" max="15354" width="43" style="54" customWidth="1"/>
    <col min="15355" max="15366" width="11.7109375" style="54" bestFit="1" customWidth="1"/>
    <col min="15367" max="15367" width="12.7109375" style="54" bestFit="1" customWidth="1"/>
    <col min="15368" max="15372" width="0" style="54" hidden="1" customWidth="1"/>
    <col min="15373" max="15607" width="9.140625" style="54"/>
    <col min="15608" max="15609" width="2.7109375" style="54" customWidth="1"/>
    <col min="15610" max="15610" width="43" style="54" customWidth="1"/>
    <col min="15611" max="15622" width="11.7109375" style="54" bestFit="1" customWidth="1"/>
    <col min="15623" max="15623" width="12.7109375" style="54" bestFit="1" customWidth="1"/>
    <col min="15624" max="15628" width="0" style="54" hidden="1" customWidth="1"/>
    <col min="15629" max="15863" width="9.140625" style="54"/>
    <col min="15864" max="15865" width="2.7109375" style="54" customWidth="1"/>
    <col min="15866" max="15866" width="43" style="54" customWidth="1"/>
    <col min="15867" max="15878" width="11.7109375" style="54" bestFit="1" customWidth="1"/>
    <col min="15879" max="15879" width="12.7109375" style="54" bestFit="1" customWidth="1"/>
    <col min="15880" max="15884" width="0" style="54" hidden="1" customWidth="1"/>
    <col min="15885" max="16119" width="9.140625" style="54"/>
    <col min="16120" max="16121" width="2.7109375" style="54" customWidth="1"/>
    <col min="16122" max="16122" width="43" style="54" customWidth="1"/>
    <col min="16123" max="16134" width="11.7109375" style="54" bestFit="1" customWidth="1"/>
    <col min="16135" max="16135" width="12.7109375" style="54" bestFit="1" customWidth="1"/>
    <col min="16136" max="16140" width="0" style="54" hidden="1" customWidth="1"/>
    <col min="16141" max="16384" width="9.140625" style="54"/>
  </cols>
  <sheetData>
    <row r="1" spans="1:13" x14ac:dyDescent="0.25">
      <c r="D1" s="55"/>
      <c r="E1" s="55"/>
      <c r="F1" s="55"/>
    </row>
    <row r="2" spans="1:13" x14ac:dyDescent="0.25">
      <c r="D2" s="86"/>
      <c r="E2" s="86"/>
      <c r="F2" s="86"/>
    </row>
    <row r="3" spans="1:13" hidden="1" x14ac:dyDescent="0.25"/>
    <row r="4" spans="1:13" hidden="1" x14ac:dyDescent="0.25"/>
    <row r="5" spans="1:13" x14ac:dyDescent="0.25">
      <c r="A5" s="98"/>
      <c r="B5" s="99"/>
      <c r="C5" s="98"/>
      <c r="D5" s="98"/>
      <c r="E5" s="98"/>
      <c r="F5" s="98"/>
      <c r="G5" s="100" t="s">
        <v>465</v>
      </c>
      <c r="H5" s="56" t="s">
        <v>417</v>
      </c>
    </row>
    <row r="6" spans="1:13" s="56" customFormat="1" ht="12.75" x14ac:dyDescent="0.2">
      <c r="A6" s="100"/>
      <c r="B6" s="101"/>
      <c r="C6" s="100"/>
      <c r="D6" s="100" t="s">
        <v>418</v>
      </c>
      <c r="E6" s="100" t="s">
        <v>419</v>
      </c>
      <c r="F6" s="100" t="s">
        <v>420</v>
      </c>
      <c r="G6" s="100" t="s">
        <v>840</v>
      </c>
      <c r="H6" s="56" t="s">
        <v>421</v>
      </c>
      <c r="I6" s="56" t="s">
        <v>422</v>
      </c>
      <c r="J6" s="102" t="s">
        <v>423</v>
      </c>
    </row>
    <row r="7" spans="1:13" s="52" customFormat="1" ht="12.75" x14ac:dyDescent="0.2">
      <c r="A7" s="58" t="s">
        <v>466</v>
      </c>
      <c r="B7" s="103"/>
      <c r="C7" s="58"/>
      <c r="D7" s="61">
        <f t="shared" ref="D7:F7" si="0">+D9+D29+D37+D64+D85+D102+D108+D121+D130</f>
        <v>2011181.39</v>
      </c>
      <c r="E7" s="61">
        <f t="shared" si="0"/>
        <v>2465694.17</v>
      </c>
      <c r="F7" s="61">
        <f t="shared" si="0"/>
        <v>2994387.8099999996</v>
      </c>
      <c r="G7" s="61">
        <f>+G9+G29+G37+G64+G85+G102+G108+G121+G130</f>
        <v>7471263.3700000001</v>
      </c>
      <c r="H7" s="52" t="e">
        <f>H9+H29+H130+#REF!+#REF!</f>
        <v>#REF!</v>
      </c>
      <c r="I7" s="52" t="e">
        <f>I9+I29+I130+#REF!+#REF!</f>
        <v>#REF!</v>
      </c>
      <c r="J7" s="104"/>
    </row>
    <row r="8" spans="1:13" ht="15.75" hidden="1" x14ac:dyDescent="0.25">
      <c r="A8" s="105"/>
      <c r="B8" s="99"/>
      <c r="C8" s="98"/>
      <c r="D8" s="79"/>
      <c r="E8" s="79"/>
      <c r="F8" s="79"/>
      <c r="G8" s="79"/>
      <c r="H8" s="62"/>
      <c r="I8" s="62"/>
      <c r="J8" s="75"/>
      <c r="K8" s="62"/>
    </row>
    <row r="9" spans="1:13" s="68" customFormat="1" ht="12" x14ac:dyDescent="0.2">
      <c r="A9" s="106"/>
      <c r="B9" s="107" t="s">
        <v>467</v>
      </c>
      <c r="C9" s="108"/>
      <c r="D9" s="83">
        <f t="shared" ref="D9:G9" si="1">SUM(D12:D26)</f>
        <v>131862.19</v>
      </c>
      <c r="E9" s="83">
        <f t="shared" si="1"/>
        <v>87014.62</v>
      </c>
      <c r="F9" s="83">
        <f t="shared" si="1"/>
        <v>92562.3</v>
      </c>
      <c r="G9" s="83">
        <f t="shared" si="1"/>
        <v>311439.11</v>
      </c>
      <c r="H9" s="68">
        <f>SUM(H12:H23)</f>
        <v>632000</v>
      </c>
      <c r="I9" s="68">
        <f>SUM(I12:I23)</f>
        <v>424509.92000000004</v>
      </c>
      <c r="J9" s="109">
        <f>I9/H9</f>
        <v>0.67169291139240517</v>
      </c>
    </row>
    <row r="10" spans="1:13" ht="12.75" x14ac:dyDescent="0.2">
      <c r="A10" s="98"/>
      <c r="B10" s="107" t="s">
        <v>468</v>
      </c>
      <c r="C10" s="108"/>
      <c r="D10" s="79"/>
      <c r="E10" s="79"/>
      <c r="F10" s="79"/>
      <c r="G10" s="79"/>
      <c r="H10" s="62"/>
      <c r="I10" s="62"/>
      <c r="J10" s="75"/>
      <c r="K10" s="62"/>
    </row>
    <row r="11" spans="1:13" ht="12.75" hidden="1" x14ac:dyDescent="0.2">
      <c r="A11" s="98"/>
      <c r="B11" s="107"/>
      <c r="C11" s="108"/>
      <c r="D11" s="79"/>
      <c r="E11" s="79"/>
      <c r="F11" s="79"/>
      <c r="G11" s="79"/>
      <c r="H11" s="62"/>
      <c r="I11" s="62"/>
      <c r="J11" s="75"/>
      <c r="K11" s="62"/>
    </row>
    <row r="12" spans="1:13" s="62" customFormat="1" ht="11.25" x14ac:dyDescent="0.2">
      <c r="A12" s="80"/>
      <c r="B12" s="99"/>
      <c r="C12" s="80" t="s">
        <v>469</v>
      </c>
      <c r="D12" s="79">
        <v>47565.37</v>
      </c>
      <c r="E12" s="79">
        <v>25547.91</v>
      </c>
      <c r="F12" s="79">
        <v>36479.65</v>
      </c>
      <c r="G12" s="79">
        <f t="shared" ref="G12:G26" si="2">SUM(D12:F12)</f>
        <v>109592.93</v>
      </c>
      <c r="H12" s="62">
        <v>377000</v>
      </c>
      <c r="I12" s="62">
        <f>H12-G12</f>
        <v>267407.07</v>
      </c>
      <c r="J12" s="75">
        <f>I12/H12</f>
        <v>0.70930257294429711</v>
      </c>
      <c r="M12" s="64"/>
    </row>
    <row r="13" spans="1:13" s="62" customFormat="1" ht="11.25" hidden="1" x14ac:dyDescent="0.2">
      <c r="A13" s="80"/>
      <c r="B13" s="99"/>
      <c r="C13" s="80"/>
      <c r="D13" s="79"/>
      <c r="E13" s="79"/>
      <c r="F13" s="79"/>
      <c r="G13" s="79">
        <f t="shared" si="2"/>
        <v>0</v>
      </c>
      <c r="J13" s="75"/>
    </row>
    <row r="14" spans="1:13" s="62" customFormat="1" ht="11.25" x14ac:dyDescent="0.2">
      <c r="A14" s="80"/>
      <c r="B14" s="99"/>
      <c r="C14" s="80" t="s">
        <v>470</v>
      </c>
      <c r="D14" s="79">
        <v>6953.35</v>
      </c>
      <c r="E14" s="79">
        <v>12382.92</v>
      </c>
      <c r="F14" s="79">
        <v>9663.1299999999992</v>
      </c>
      <c r="G14" s="79">
        <f t="shared" si="2"/>
        <v>28999.4</v>
      </c>
      <c r="J14" s="75"/>
      <c r="M14" s="64"/>
    </row>
    <row r="15" spans="1:13" s="62" customFormat="1" ht="11.25" hidden="1" x14ac:dyDescent="0.2">
      <c r="A15" s="80"/>
      <c r="B15" s="99"/>
      <c r="C15" s="80"/>
      <c r="D15" s="79"/>
      <c r="E15" s="79"/>
      <c r="F15" s="79"/>
      <c r="G15" s="79">
        <f t="shared" si="2"/>
        <v>0</v>
      </c>
      <c r="J15" s="75"/>
      <c r="M15" s="64"/>
    </row>
    <row r="16" spans="1:13" s="62" customFormat="1" ht="11.25" x14ac:dyDescent="0.2">
      <c r="A16" s="80"/>
      <c r="B16" s="99"/>
      <c r="C16" s="80" t="s">
        <v>471</v>
      </c>
      <c r="D16" s="79">
        <v>0</v>
      </c>
      <c r="E16" s="79">
        <v>0</v>
      </c>
      <c r="F16" s="79">
        <v>0</v>
      </c>
      <c r="G16" s="79">
        <f t="shared" si="2"/>
        <v>0</v>
      </c>
      <c r="J16" s="75"/>
      <c r="M16" s="64"/>
    </row>
    <row r="17" spans="1:13" s="62" customFormat="1" ht="11.25" hidden="1" x14ac:dyDescent="0.2">
      <c r="A17" s="80"/>
      <c r="B17" s="99"/>
      <c r="C17" s="110"/>
      <c r="D17" s="79"/>
      <c r="E17" s="79"/>
      <c r="F17" s="79"/>
      <c r="G17" s="79">
        <f t="shared" si="2"/>
        <v>0</v>
      </c>
      <c r="J17" s="75"/>
      <c r="M17" s="64"/>
    </row>
    <row r="18" spans="1:13" s="62" customFormat="1" ht="11.25" x14ac:dyDescent="0.2">
      <c r="A18" s="80"/>
      <c r="B18" s="99"/>
      <c r="C18" s="80" t="s">
        <v>472</v>
      </c>
      <c r="D18" s="79">
        <v>15671.19</v>
      </c>
      <c r="E18" s="79">
        <v>15116.26</v>
      </c>
      <c r="F18" s="79">
        <v>16023.95</v>
      </c>
      <c r="G18" s="79">
        <f t="shared" si="2"/>
        <v>46811.4</v>
      </c>
      <c r="J18" s="75"/>
      <c r="M18" s="64"/>
    </row>
    <row r="19" spans="1:13" s="62" customFormat="1" ht="11.25" hidden="1" x14ac:dyDescent="0.2">
      <c r="A19" s="80"/>
      <c r="B19" s="99"/>
      <c r="C19" s="80"/>
      <c r="D19" s="79"/>
      <c r="E19" s="79"/>
      <c r="F19" s="79"/>
      <c r="G19" s="79">
        <f t="shared" si="2"/>
        <v>0</v>
      </c>
      <c r="J19" s="75"/>
      <c r="M19" s="64"/>
    </row>
    <row r="20" spans="1:13" s="62" customFormat="1" ht="11.25" x14ac:dyDescent="0.2">
      <c r="A20" s="80"/>
      <c r="B20" s="99"/>
      <c r="C20" s="80" t="s">
        <v>473</v>
      </c>
      <c r="D20" s="79">
        <v>9260.39</v>
      </c>
      <c r="E20" s="79">
        <v>10014.459999999999</v>
      </c>
      <c r="F20" s="79">
        <v>8863.3799999999992</v>
      </c>
      <c r="G20" s="79">
        <f t="shared" si="2"/>
        <v>28138.229999999996</v>
      </c>
      <c r="J20" s="75"/>
      <c r="M20" s="64"/>
    </row>
    <row r="21" spans="1:13" s="62" customFormat="1" ht="11.25" hidden="1" x14ac:dyDescent="0.2">
      <c r="A21" s="80"/>
      <c r="B21" s="99"/>
      <c r="C21" s="80"/>
      <c r="D21" s="79"/>
      <c r="E21" s="79"/>
      <c r="F21" s="79"/>
      <c r="G21" s="79">
        <f t="shared" si="2"/>
        <v>0</v>
      </c>
      <c r="J21" s="75"/>
      <c r="M21" s="64"/>
    </row>
    <row r="22" spans="1:13" s="62" customFormat="1" ht="11.25" x14ac:dyDescent="0.2">
      <c r="A22" s="80"/>
      <c r="B22" s="99"/>
      <c r="C22" s="80" t="s">
        <v>474</v>
      </c>
      <c r="D22" s="79">
        <v>52411.89</v>
      </c>
      <c r="E22" s="79">
        <v>23953.07</v>
      </c>
      <c r="F22" s="79">
        <v>21532.19</v>
      </c>
      <c r="G22" s="79">
        <f t="shared" si="2"/>
        <v>97897.15</v>
      </c>
      <c r="H22" s="62">
        <v>255000</v>
      </c>
      <c r="I22" s="62">
        <f>H22-G22</f>
        <v>157102.85</v>
      </c>
      <c r="J22" s="75">
        <f>I22/H22</f>
        <v>0.61608960784313727</v>
      </c>
      <c r="M22" s="64"/>
    </row>
    <row r="23" spans="1:13" s="62" customFormat="1" ht="11.25" hidden="1" x14ac:dyDescent="0.2">
      <c r="A23" s="80"/>
      <c r="B23" s="99"/>
      <c r="C23" s="80"/>
      <c r="D23" s="79"/>
      <c r="E23" s="79"/>
      <c r="F23" s="79"/>
      <c r="G23" s="79">
        <f t="shared" si="2"/>
        <v>0</v>
      </c>
      <c r="J23" s="75"/>
      <c r="M23" s="64"/>
    </row>
    <row r="24" spans="1:13" s="62" customFormat="1" ht="11.25" x14ac:dyDescent="0.2">
      <c r="A24" s="80"/>
      <c r="B24" s="99"/>
      <c r="C24" s="80" t="s">
        <v>475</v>
      </c>
      <c r="D24" s="79">
        <v>0</v>
      </c>
      <c r="E24" s="79">
        <v>0</v>
      </c>
      <c r="F24" s="79">
        <v>0</v>
      </c>
      <c r="G24" s="79">
        <f t="shared" si="2"/>
        <v>0</v>
      </c>
      <c r="J24" s="75"/>
      <c r="M24" s="64"/>
    </row>
    <row r="25" spans="1:13" s="62" customFormat="1" ht="11.25" hidden="1" x14ac:dyDescent="0.2">
      <c r="A25" s="80"/>
      <c r="B25" s="99"/>
      <c r="C25" s="80"/>
      <c r="D25" s="79"/>
      <c r="E25" s="79"/>
      <c r="F25" s="79"/>
      <c r="G25" s="79">
        <f t="shared" si="2"/>
        <v>0</v>
      </c>
      <c r="J25" s="75"/>
      <c r="M25" s="64"/>
    </row>
    <row r="26" spans="1:13" s="62" customFormat="1" ht="11.25" x14ac:dyDescent="0.2">
      <c r="A26" s="80"/>
      <c r="B26" s="99"/>
      <c r="C26" s="80" t="s">
        <v>476</v>
      </c>
      <c r="D26" s="79">
        <v>0</v>
      </c>
      <c r="E26" s="79">
        <v>0</v>
      </c>
      <c r="F26" s="79">
        <v>0</v>
      </c>
      <c r="G26" s="79">
        <f t="shared" si="2"/>
        <v>0</v>
      </c>
      <c r="J26" s="75"/>
      <c r="M26" s="64"/>
    </row>
    <row r="27" spans="1:13" s="62" customFormat="1" ht="11.25" x14ac:dyDescent="0.2">
      <c r="A27" s="80"/>
      <c r="B27" s="99"/>
      <c r="C27" s="80" t="s">
        <v>477</v>
      </c>
      <c r="D27" s="79"/>
      <c r="E27" s="79"/>
      <c r="F27" s="79"/>
      <c r="G27" s="79"/>
      <c r="J27" s="75"/>
    </row>
    <row r="28" spans="1:13" s="62" customFormat="1" ht="11.25" hidden="1" x14ac:dyDescent="0.2">
      <c r="A28" s="80"/>
      <c r="B28" s="99"/>
      <c r="C28" s="80"/>
      <c r="D28" s="79"/>
      <c r="E28" s="79"/>
      <c r="F28" s="79"/>
      <c r="G28" s="79"/>
      <c r="J28" s="75"/>
    </row>
    <row r="29" spans="1:13" s="89" customFormat="1" ht="12" x14ac:dyDescent="0.2">
      <c r="A29" s="108"/>
      <c r="B29" s="107" t="s">
        <v>478</v>
      </c>
      <c r="C29" s="108"/>
      <c r="D29" s="83">
        <f t="shared" ref="D29:G29" si="3">SUM(D31:D35)</f>
        <v>53921.57</v>
      </c>
      <c r="E29" s="83">
        <f t="shared" si="3"/>
        <v>130626.48000000001</v>
      </c>
      <c r="F29" s="83">
        <f t="shared" si="3"/>
        <v>137551.48000000001</v>
      </c>
      <c r="G29" s="83">
        <f t="shared" si="3"/>
        <v>322099.52999999997</v>
      </c>
      <c r="H29" s="89">
        <f>SUM(H31:H31)</f>
        <v>1742000</v>
      </c>
      <c r="I29" s="89">
        <f>SUM(I31:I31)</f>
        <v>1500592.72</v>
      </c>
      <c r="J29" s="111">
        <f>I29/H29</f>
        <v>0.8614194718714121</v>
      </c>
    </row>
    <row r="30" spans="1:13" ht="12.75" hidden="1" x14ac:dyDescent="0.2">
      <c r="A30" s="98"/>
      <c r="B30" s="99"/>
      <c r="C30" s="98"/>
      <c r="D30" s="79"/>
      <c r="E30" s="79"/>
      <c r="F30" s="79"/>
      <c r="G30" s="79"/>
      <c r="H30" s="62"/>
      <c r="I30" s="62"/>
      <c r="J30" s="75"/>
      <c r="K30" s="62"/>
    </row>
    <row r="31" spans="1:13" s="62" customFormat="1" ht="11.25" x14ac:dyDescent="0.2">
      <c r="A31" s="80"/>
      <c r="B31" s="99"/>
      <c r="C31" s="80" t="s">
        <v>479</v>
      </c>
      <c r="D31" s="79">
        <v>52935.24</v>
      </c>
      <c r="E31" s="79">
        <v>125773.38</v>
      </c>
      <c r="F31" s="79">
        <v>62698.66</v>
      </c>
      <c r="G31" s="79">
        <f t="shared" ref="G31:G37" si="4">SUM(D31:F31)</f>
        <v>241407.28</v>
      </c>
      <c r="H31" s="62">
        <v>1742000</v>
      </c>
      <c r="I31" s="62">
        <f>H31-G31</f>
        <v>1500592.72</v>
      </c>
      <c r="J31" s="75">
        <f>I31/H31</f>
        <v>0.8614194718714121</v>
      </c>
      <c r="M31" s="64"/>
    </row>
    <row r="32" spans="1:13" s="62" customFormat="1" ht="11.25" hidden="1" x14ac:dyDescent="0.2">
      <c r="A32" s="80"/>
      <c r="B32" s="99"/>
      <c r="C32" s="80"/>
      <c r="D32" s="79"/>
      <c r="E32" s="79"/>
      <c r="F32" s="79"/>
      <c r="G32" s="79">
        <f t="shared" si="4"/>
        <v>0</v>
      </c>
      <c r="J32" s="75"/>
    </row>
    <row r="33" spans="1:13" ht="12.75" x14ac:dyDescent="0.2">
      <c r="A33" s="98"/>
      <c r="B33" s="99"/>
      <c r="C33" s="80" t="s">
        <v>480</v>
      </c>
      <c r="D33" s="79">
        <v>0</v>
      </c>
      <c r="E33" s="79">
        <v>0</v>
      </c>
      <c r="F33" s="79">
        <v>70419.31</v>
      </c>
      <c r="G33" s="79">
        <f t="shared" si="4"/>
        <v>70419.31</v>
      </c>
      <c r="H33" s="62"/>
      <c r="I33" s="62"/>
      <c r="J33" s="75"/>
      <c r="K33" s="62"/>
      <c r="M33" s="86"/>
    </row>
    <row r="34" spans="1:13" ht="12.75" hidden="1" x14ac:dyDescent="0.2">
      <c r="A34" s="98"/>
      <c r="B34" s="99"/>
      <c r="C34" s="80"/>
      <c r="D34" s="79"/>
      <c r="E34" s="79"/>
      <c r="F34" s="79"/>
      <c r="G34" s="79">
        <f t="shared" si="4"/>
        <v>0</v>
      </c>
      <c r="H34" s="62"/>
      <c r="I34" s="62"/>
      <c r="J34" s="75"/>
      <c r="K34" s="62"/>
      <c r="M34" s="86"/>
    </row>
    <row r="35" spans="1:13" ht="12.75" x14ac:dyDescent="0.2">
      <c r="A35" s="98"/>
      <c r="B35" s="99"/>
      <c r="C35" s="80" t="s">
        <v>481</v>
      </c>
      <c r="D35" s="79">
        <v>986.33</v>
      </c>
      <c r="E35" s="79">
        <v>4853.1000000000004</v>
      </c>
      <c r="F35" s="79">
        <v>4433.51</v>
      </c>
      <c r="G35" s="79">
        <f t="shared" si="4"/>
        <v>10272.94</v>
      </c>
      <c r="H35" s="62"/>
      <c r="I35" s="62"/>
      <c r="J35" s="75"/>
      <c r="K35" s="62"/>
      <c r="M35" s="86"/>
    </row>
    <row r="36" spans="1:13" ht="12.75" hidden="1" x14ac:dyDescent="0.2">
      <c r="A36" s="98"/>
      <c r="B36" s="99"/>
      <c r="C36" s="80"/>
      <c r="D36" s="79"/>
      <c r="E36" s="79"/>
      <c r="F36" s="79"/>
      <c r="G36" s="79">
        <f t="shared" si="4"/>
        <v>0</v>
      </c>
      <c r="H36" s="62"/>
      <c r="I36" s="62"/>
      <c r="J36" s="75"/>
      <c r="K36" s="62"/>
    </row>
    <row r="37" spans="1:13" ht="12.75" x14ac:dyDescent="0.2">
      <c r="A37" s="98"/>
      <c r="B37" s="107" t="s">
        <v>482</v>
      </c>
      <c r="C37" s="108"/>
      <c r="D37" s="112">
        <f t="shared" ref="D37:F37" si="5">SUM(D43:D51)</f>
        <v>0</v>
      </c>
      <c r="E37" s="112">
        <f t="shared" si="5"/>
        <v>0</v>
      </c>
      <c r="F37" s="112">
        <f t="shared" si="5"/>
        <v>0</v>
      </c>
      <c r="G37" s="112">
        <f t="shared" si="4"/>
        <v>0</v>
      </c>
      <c r="H37" s="62">
        <f>SUM(H40:H62)</f>
        <v>0</v>
      </c>
      <c r="I37" s="62">
        <f>SUM(I40:I62)</f>
        <v>0</v>
      </c>
      <c r="J37" s="62">
        <f>SUM(J40:J62)</f>
        <v>0</v>
      </c>
      <c r="K37" s="62">
        <f>SUM(K40:K62)</f>
        <v>0</v>
      </c>
      <c r="L37" s="62">
        <f>SUM(L40:L62)</f>
        <v>0</v>
      </c>
    </row>
    <row r="38" spans="1:13" ht="12.75" x14ac:dyDescent="0.2">
      <c r="A38" s="113"/>
      <c r="B38" s="114" t="s">
        <v>483</v>
      </c>
      <c r="C38" s="115"/>
      <c r="D38" s="79"/>
      <c r="E38" s="79"/>
      <c r="F38" s="79"/>
      <c r="G38" s="79"/>
      <c r="H38" s="62"/>
      <c r="I38" s="62"/>
      <c r="J38" s="75"/>
      <c r="K38" s="62"/>
    </row>
    <row r="39" spans="1:13" ht="12.75" hidden="1" x14ac:dyDescent="0.2">
      <c r="A39" s="98"/>
      <c r="B39" s="99"/>
      <c r="C39" s="80"/>
      <c r="D39" s="79"/>
      <c r="E39" s="79"/>
      <c r="F39" s="79"/>
      <c r="G39" s="79"/>
      <c r="H39" s="62"/>
      <c r="I39" s="62"/>
      <c r="J39" s="75"/>
      <c r="K39" s="62"/>
    </row>
    <row r="40" spans="1:13" ht="12.75" hidden="1" x14ac:dyDescent="0.2">
      <c r="A40" s="98"/>
      <c r="B40" s="99"/>
      <c r="C40" s="116" t="s">
        <v>484</v>
      </c>
      <c r="D40" s="79"/>
      <c r="E40" s="79"/>
      <c r="F40" s="79"/>
      <c r="G40" s="79"/>
      <c r="H40" s="62"/>
      <c r="I40" s="62"/>
      <c r="J40" s="75"/>
      <c r="K40" s="62"/>
    </row>
    <row r="41" spans="1:13" ht="12.75" hidden="1" x14ac:dyDescent="0.2">
      <c r="A41" s="98"/>
      <c r="B41" s="99"/>
      <c r="C41" s="116" t="s">
        <v>485</v>
      </c>
      <c r="D41" s="79"/>
      <c r="E41" s="79"/>
      <c r="F41" s="79"/>
      <c r="G41" s="79"/>
      <c r="H41" s="62"/>
      <c r="I41" s="62"/>
      <c r="J41" s="75"/>
      <c r="K41" s="62"/>
    </row>
    <row r="42" spans="1:13" ht="12.75" hidden="1" x14ac:dyDescent="0.2">
      <c r="A42" s="98"/>
      <c r="B42" s="99"/>
      <c r="C42" s="80"/>
      <c r="D42" s="79"/>
      <c r="E42" s="79"/>
      <c r="F42" s="79"/>
      <c r="G42" s="79"/>
      <c r="H42" s="62"/>
      <c r="I42" s="62"/>
      <c r="J42" s="75"/>
      <c r="K42" s="62"/>
    </row>
    <row r="43" spans="1:13" ht="12.75" x14ac:dyDescent="0.2">
      <c r="A43" s="98"/>
      <c r="B43" s="99"/>
      <c r="C43" s="80" t="s">
        <v>486</v>
      </c>
      <c r="D43" s="79">
        <v>0</v>
      </c>
      <c r="E43" s="79">
        <v>0</v>
      </c>
      <c r="F43" s="79">
        <v>0</v>
      </c>
      <c r="G43" s="79">
        <f t="shared" ref="G43:G51" si="6">SUM(D43:F43)</f>
        <v>0</v>
      </c>
      <c r="H43" s="62"/>
      <c r="I43" s="62"/>
      <c r="J43" s="75"/>
      <c r="K43" s="62"/>
      <c r="M43" s="86"/>
    </row>
    <row r="44" spans="1:13" ht="12.75" hidden="1" x14ac:dyDescent="0.2">
      <c r="A44" s="98"/>
      <c r="B44" s="99"/>
      <c r="C44" s="80"/>
      <c r="D44" s="79"/>
      <c r="E44" s="79"/>
      <c r="F44" s="79"/>
      <c r="G44" s="79">
        <f t="shared" si="6"/>
        <v>0</v>
      </c>
      <c r="H44" s="62"/>
      <c r="I44" s="62"/>
      <c r="J44" s="75"/>
      <c r="K44" s="62"/>
      <c r="M44" s="86"/>
    </row>
    <row r="45" spans="1:13" ht="12.75" hidden="1" x14ac:dyDescent="0.2">
      <c r="A45" s="98"/>
      <c r="B45" s="99"/>
      <c r="C45" s="116" t="s">
        <v>487</v>
      </c>
      <c r="D45" s="79"/>
      <c r="E45" s="79"/>
      <c r="F45" s="79"/>
      <c r="G45" s="79">
        <f t="shared" si="6"/>
        <v>0</v>
      </c>
      <c r="H45" s="62"/>
      <c r="I45" s="62"/>
      <c r="J45" s="75"/>
      <c r="K45" s="62"/>
      <c r="M45" s="86"/>
    </row>
    <row r="46" spans="1:13" ht="12.75" hidden="1" x14ac:dyDescent="0.2">
      <c r="A46" s="98"/>
      <c r="B46" s="99"/>
      <c r="C46" s="116" t="s">
        <v>488</v>
      </c>
      <c r="D46" s="79"/>
      <c r="E46" s="79"/>
      <c r="F46" s="79"/>
      <c r="G46" s="79">
        <f t="shared" si="6"/>
        <v>0</v>
      </c>
      <c r="H46" s="62"/>
      <c r="I46" s="62"/>
      <c r="J46" s="75"/>
      <c r="K46" s="62"/>
      <c r="M46" s="86"/>
    </row>
    <row r="47" spans="1:13" ht="12.75" hidden="1" x14ac:dyDescent="0.2">
      <c r="A47" s="98"/>
      <c r="B47" s="99"/>
      <c r="C47" s="80"/>
      <c r="D47" s="79"/>
      <c r="E47" s="79"/>
      <c r="F47" s="79"/>
      <c r="G47" s="79">
        <f t="shared" si="6"/>
        <v>0</v>
      </c>
      <c r="H47" s="62"/>
      <c r="I47" s="62"/>
      <c r="J47" s="75"/>
      <c r="K47" s="62"/>
      <c r="M47" s="86"/>
    </row>
    <row r="48" spans="1:13" ht="12.75" hidden="1" x14ac:dyDescent="0.2">
      <c r="A48" s="98"/>
      <c r="B48" s="99"/>
      <c r="C48" s="116" t="s">
        <v>489</v>
      </c>
      <c r="D48" s="79"/>
      <c r="E48" s="79"/>
      <c r="F48" s="79"/>
      <c r="G48" s="79">
        <f t="shared" si="6"/>
        <v>0</v>
      </c>
      <c r="H48" s="62"/>
      <c r="I48" s="62"/>
      <c r="J48" s="75"/>
      <c r="K48" s="62"/>
      <c r="M48" s="86"/>
    </row>
    <row r="49" spans="1:13" ht="12.75" hidden="1" x14ac:dyDescent="0.2">
      <c r="A49" s="98"/>
      <c r="B49" s="99"/>
      <c r="C49" s="116" t="s">
        <v>490</v>
      </c>
      <c r="D49" s="79"/>
      <c r="E49" s="79"/>
      <c r="F49" s="79"/>
      <c r="G49" s="79">
        <f t="shared" si="6"/>
        <v>0</v>
      </c>
      <c r="H49" s="62"/>
      <c r="I49" s="62"/>
      <c r="J49" s="75"/>
      <c r="K49" s="62"/>
      <c r="M49" s="86"/>
    </row>
    <row r="50" spans="1:13" ht="12.75" hidden="1" x14ac:dyDescent="0.2">
      <c r="A50" s="98"/>
      <c r="B50" s="99"/>
      <c r="C50" s="80"/>
      <c r="D50" s="79"/>
      <c r="E50" s="79"/>
      <c r="F50" s="79"/>
      <c r="G50" s="79">
        <f t="shared" si="6"/>
        <v>0</v>
      </c>
      <c r="H50" s="62"/>
      <c r="I50" s="62"/>
      <c r="J50" s="75"/>
      <c r="K50" s="62"/>
      <c r="M50" s="86"/>
    </row>
    <row r="51" spans="1:13" ht="12.75" x14ac:dyDescent="0.2">
      <c r="A51" s="98"/>
      <c r="B51" s="99"/>
      <c r="C51" s="80" t="s">
        <v>491</v>
      </c>
      <c r="D51" s="79">
        <v>0</v>
      </c>
      <c r="E51" s="79">
        <v>0</v>
      </c>
      <c r="F51" s="79">
        <v>0</v>
      </c>
      <c r="G51" s="79">
        <f t="shared" si="6"/>
        <v>0</v>
      </c>
      <c r="H51" s="62"/>
      <c r="I51" s="62"/>
      <c r="J51" s="75"/>
      <c r="K51" s="62"/>
      <c r="M51" s="86"/>
    </row>
    <row r="52" spans="1:13" ht="12.75" x14ac:dyDescent="0.2">
      <c r="A52" s="98"/>
      <c r="B52" s="99"/>
      <c r="C52" s="80" t="s">
        <v>492</v>
      </c>
      <c r="D52" s="79"/>
      <c r="E52" s="79"/>
      <c r="F52" s="79"/>
      <c r="G52" s="79"/>
      <c r="H52" s="62"/>
      <c r="I52" s="62"/>
      <c r="J52" s="75"/>
      <c r="K52" s="62"/>
    </row>
    <row r="53" spans="1:13" ht="12.75" hidden="1" x14ac:dyDescent="0.2">
      <c r="A53" s="98"/>
      <c r="B53" s="99"/>
      <c r="C53" s="80"/>
      <c r="D53" s="79"/>
      <c r="E53" s="79"/>
      <c r="F53" s="79"/>
      <c r="G53" s="79"/>
      <c r="H53" s="62"/>
      <c r="I53" s="62"/>
      <c r="J53" s="75"/>
      <c r="K53" s="62"/>
    </row>
    <row r="54" spans="1:13" ht="12.75" hidden="1" x14ac:dyDescent="0.2">
      <c r="A54" s="98"/>
      <c r="B54" s="99"/>
      <c r="C54" s="116" t="s">
        <v>493</v>
      </c>
      <c r="D54" s="79"/>
      <c r="E54" s="79"/>
      <c r="F54" s="79"/>
      <c r="G54" s="79"/>
      <c r="H54" s="62"/>
      <c r="I54" s="62"/>
      <c r="J54" s="75"/>
      <c r="K54" s="62"/>
    </row>
    <row r="55" spans="1:13" ht="12.75" hidden="1" x14ac:dyDescent="0.2">
      <c r="A55" s="98"/>
      <c r="B55" s="99"/>
      <c r="C55" s="117" t="s">
        <v>492</v>
      </c>
      <c r="D55" s="79"/>
      <c r="E55" s="79"/>
      <c r="F55" s="79"/>
      <c r="G55" s="79"/>
      <c r="H55" s="62"/>
      <c r="I55" s="62"/>
      <c r="J55" s="75"/>
      <c r="K55" s="62"/>
    </row>
    <row r="56" spans="1:13" ht="12.75" hidden="1" x14ac:dyDescent="0.2">
      <c r="A56" s="98"/>
      <c r="B56" s="99"/>
      <c r="C56" s="98"/>
      <c r="D56" s="79"/>
      <c r="E56" s="79"/>
      <c r="F56" s="79"/>
      <c r="G56" s="79"/>
      <c r="H56" s="62"/>
      <c r="I56" s="62"/>
      <c r="J56" s="75"/>
      <c r="K56" s="62"/>
    </row>
    <row r="57" spans="1:13" ht="12.75" hidden="1" x14ac:dyDescent="0.2">
      <c r="A57" s="98"/>
      <c r="B57" s="99"/>
      <c r="C57" s="116" t="s">
        <v>494</v>
      </c>
      <c r="D57" s="79"/>
      <c r="E57" s="79"/>
      <c r="F57" s="79"/>
      <c r="G57" s="79"/>
      <c r="H57" s="62"/>
      <c r="I57" s="62"/>
      <c r="J57" s="75"/>
      <c r="K57" s="62"/>
    </row>
    <row r="58" spans="1:13" ht="12.75" hidden="1" x14ac:dyDescent="0.2">
      <c r="A58" s="98"/>
      <c r="B58" s="99"/>
      <c r="C58" s="117" t="s">
        <v>495</v>
      </c>
      <c r="D58" s="79"/>
      <c r="E58" s="79"/>
      <c r="F58" s="79"/>
      <c r="G58" s="79"/>
      <c r="H58" s="62"/>
      <c r="I58" s="62"/>
      <c r="J58" s="75"/>
      <c r="K58" s="62"/>
    </row>
    <row r="59" spans="1:13" ht="12.75" hidden="1" x14ac:dyDescent="0.2">
      <c r="A59" s="98"/>
      <c r="B59" s="99"/>
      <c r="C59" s="98"/>
      <c r="D59" s="79"/>
      <c r="E59" s="79"/>
      <c r="F59" s="79"/>
      <c r="G59" s="79"/>
      <c r="H59" s="62"/>
      <c r="I59" s="62"/>
      <c r="J59" s="75"/>
      <c r="K59" s="62"/>
    </row>
    <row r="60" spans="1:13" ht="12.75" hidden="1" x14ac:dyDescent="0.2">
      <c r="A60" s="98"/>
      <c r="B60" s="99"/>
      <c r="C60" s="116" t="s">
        <v>496</v>
      </c>
      <c r="D60" s="79"/>
      <c r="E60" s="79"/>
      <c r="F60" s="79"/>
      <c r="G60" s="79"/>
      <c r="H60" s="62"/>
      <c r="I60" s="62"/>
      <c r="J60" s="75"/>
      <c r="K60" s="62"/>
    </row>
    <row r="61" spans="1:13" ht="12.75" hidden="1" x14ac:dyDescent="0.2">
      <c r="A61" s="98"/>
      <c r="B61" s="99"/>
      <c r="C61" s="98"/>
      <c r="D61" s="79"/>
      <c r="E61" s="79"/>
      <c r="F61" s="79"/>
      <c r="G61" s="79"/>
      <c r="H61" s="62"/>
      <c r="I61" s="62"/>
      <c r="J61" s="75"/>
      <c r="K61" s="62"/>
    </row>
    <row r="62" spans="1:13" ht="12.75" hidden="1" x14ac:dyDescent="0.2">
      <c r="A62" s="98"/>
      <c r="B62" s="99"/>
      <c r="C62" s="116" t="s">
        <v>497</v>
      </c>
      <c r="D62" s="79"/>
      <c r="E62" s="79"/>
      <c r="F62" s="79"/>
      <c r="G62" s="79"/>
      <c r="H62" s="62"/>
      <c r="I62" s="62"/>
      <c r="J62" s="75"/>
      <c r="K62" s="62"/>
    </row>
    <row r="63" spans="1:13" ht="12.75" hidden="1" x14ac:dyDescent="0.2">
      <c r="A63" s="98"/>
      <c r="B63" s="99"/>
      <c r="C63" s="98"/>
      <c r="D63" s="79"/>
      <c r="E63" s="79"/>
      <c r="F63" s="79"/>
      <c r="G63" s="79"/>
      <c r="H63" s="62"/>
      <c r="I63" s="62"/>
      <c r="J63" s="75"/>
      <c r="K63" s="62"/>
    </row>
    <row r="64" spans="1:13" s="89" customFormat="1" ht="12" x14ac:dyDescent="0.2">
      <c r="A64" s="108"/>
      <c r="B64" s="107" t="s">
        <v>498</v>
      </c>
      <c r="C64" s="108"/>
      <c r="D64" s="83">
        <f t="shared" ref="D64:F64" si="7">SUM(D66:D82)</f>
        <v>514977</v>
      </c>
      <c r="E64" s="83">
        <f t="shared" si="7"/>
        <v>279213.27</v>
      </c>
      <c r="F64" s="83">
        <f t="shared" si="7"/>
        <v>576343.09000000008</v>
      </c>
      <c r="G64" s="83">
        <f>SUM(D64:F64)</f>
        <v>1370533.36</v>
      </c>
      <c r="J64" s="111"/>
    </row>
    <row r="65" spans="1:13" ht="12.75" hidden="1" x14ac:dyDescent="0.2">
      <c r="A65" s="98"/>
      <c r="B65" s="99"/>
      <c r="C65" s="98"/>
      <c r="D65" s="79"/>
      <c r="E65" s="79"/>
      <c r="F65" s="79"/>
      <c r="G65" s="79"/>
      <c r="H65" s="62"/>
      <c r="I65" s="62"/>
      <c r="J65" s="75"/>
      <c r="K65" s="62"/>
    </row>
    <row r="66" spans="1:13" ht="12.75" x14ac:dyDescent="0.2">
      <c r="A66" s="98"/>
      <c r="B66" s="99"/>
      <c r="C66" s="80" t="s">
        <v>499</v>
      </c>
      <c r="D66" s="79">
        <v>7919.06</v>
      </c>
      <c r="E66" s="79">
        <v>1846.62</v>
      </c>
      <c r="F66" s="79">
        <v>0</v>
      </c>
      <c r="G66" s="79">
        <f t="shared" ref="G66:G82" si="8">SUM(D66:F66)</f>
        <v>9765.68</v>
      </c>
      <c r="H66" s="62"/>
      <c r="I66" s="62"/>
      <c r="J66" s="75"/>
      <c r="K66" s="62"/>
      <c r="M66" s="86"/>
    </row>
    <row r="67" spans="1:13" ht="12.75" hidden="1" x14ac:dyDescent="0.2">
      <c r="A67" s="98"/>
      <c r="B67" s="99"/>
      <c r="C67" s="98"/>
      <c r="D67" s="79"/>
      <c r="E67" s="79"/>
      <c r="F67" s="79"/>
      <c r="G67" s="79">
        <f t="shared" si="8"/>
        <v>0</v>
      </c>
      <c r="H67" s="62"/>
      <c r="I67" s="62"/>
      <c r="J67" s="75"/>
      <c r="K67" s="62"/>
      <c r="M67" s="86"/>
    </row>
    <row r="68" spans="1:13" ht="12.75" x14ac:dyDescent="0.2">
      <c r="A68" s="98"/>
      <c r="B68" s="99"/>
      <c r="C68" s="80" t="s">
        <v>500</v>
      </c>
      <c r="D68" s="79">
        <v>240585.09</v>
      </c>
      <c r="E68" s="79">
        <v>6348.95</v>
      </c>
      <c r="F68" s="79">
        <v>176192.51</v>
      </c>
      <c r="G68" s="79">
        <f t="shared" si="8"/>
        <v>423126.55000000005</v>
      </c>
      <c r="H68" s="62"/>
      <c r="I68" s="62"/>
      <c r="J68" s="75"/>
      <c r="K68" s="62"/>
      <c r="M68" s="86"/>
    </row>
    <row r="69" spans="1:13" ht="12.75" hidden="1" x14ac:dyDescent="0.2">
      <c r="A69" s="98"/>
      <c r="B69" s="99"/>
      <c r="C69" s="98"/>
      <c r="D69" s="79"/>
      <c r="E69" s="79"/>
      <c r="F69" s="79"/>
      <c r="G69" s="79">
        <f t="shared" si="8"/>
        <v>0</v>
      </c>
      <c r="H69" s="62"/>
      <c r="I69" s="62"/>
      <c r="J69" s="75"/>
      <c r="K69" s="62"/>
      <c r="M69" s="86"/>
    </row>
    <row r="70" spans="1:13" ht="12.75" x14ac:dyDescent="0.2">
      <c r="A70" s="98"/>
      <c r="B70" s="99"/>
      <c r="C70" s="80" t="s">
        <v>501</v>
      </c>
      <c r="D70" s="79">
        <v>0</v>
      </c>
      <c r="E70" s="79">
        <v>2814.59</v>
      </c>
      <c r="F70" s="79">
        <v>18.38</v>
      </c>
      <c r="G70" s="79">
        <f t="shared" si="8"/>
        <v>2832.9700000000003</v>
      </c>
      <c r="H70" s="62"/>
      <c r="I70" s="62"/>
      <c r="J70" s="75"/>
      <c r="K70" s="62"/>
      <c r="M70" s="86"/>
    </row>
    <row r="71" spans="1:13" ht="12.75" hidden="1" x14ac:dyDescent="0.2">
      <c r="A71" s="98"/>
      <c r="B71" s="99"/>
      <c r="C71" s="98"/>
      <c r="D71" s="79"/>
      <c r="E71" s="79"/>
      <c r="F71" s="79"/>
      <c r="G71" s="79">
        <f t="shared" si="8"/>
        <v>0</v>
      </c>
      <c r="H71" s="62"/>
      <c r="I71" s="62"/>
      <c r="J71" s="75"/>
      <c r="K71" s="62"/>
      <c r="M71" s="86"/>
    </row>
    <row r="72" spans="1:13" ht="12.75" x14ac:dyDescent="0.2">
      <c r="A72" s="98"/>
      <c r="B72" s="99"/>
      <c r="C72" s="80" t="s">
        <v>502</v>
      </c>
      <c r="D72" s="79">
        <v>4809.8500000000004</v>
      </c>
      <c r="E72" s="79">
        <v>54954.16</v>
      </c>
      <c r="F72" s="79">
        <v>15855.85</v>
      </c>
      <c r="G72" s="79">
        <f t="shared" si="8"/>
        <v>75619.86</v>
      </c>
      <c r="H72" s="62"/>
      <c r="I72" s="62"/>
      <c r="J72" s="75"/>
      <c r="K72" s="62"/>
      <c r="M72" s="86"/>
    </row>
    <row r="73" spans="1:13" ht="12.75" hidden="1" x14ac:dyDescent="0.2">
      <c r="A73" s="98"/>
      <c r="B73" s="99"/>
      <c r="C73" s="98"/>
      <c r="D73" s="79"/>
      <c r="E73" s="79"/>
      <c r="F73" s="79"/>
      <c r="G73" s="79">
        <f t="shared" si="8"/>
        <v>0</v>
      </c>
      <c r="H73" s="62"/>
      <c r="I73" s="62"/>
      <c r="J73" s="75"/>
      <c r="K73" s="62"/>
      <c r="M73" s="86"/>
    </row>
    <row r="74" spans="1:13" ht="12.75" x14ac:dyDescent="0.2">
      <c r="A74" s="98"/>
      <c r="B74" s="99"/>
      <c r="C74" s="80" t="s">
        <v>503</v>
      </c>
      <c r="D74" s="79">
        <v>0</v>
      </c>
      <c r="E74" s="79">
        <v>0</v>
      </c>
      <c r="F74" s="79">
        <v>0</v>
      </c>
      <c r="G74" s="79">
        <f t="shared" si="8"/>
        <v>0</v>
      </c>
      <c r="H74" s="62"/>
      <c r="I74" s="62"/>
      <c r="J74" s="75"/>
      <c r="K74" s="62"/>
      <c r="M74" s="86"/>
    </row>
    <row r="75" spans="1:13" ht="12.75" hidden="1" x14ac:dyDescent="0.2">
      <c r="A75" s="98"/>
      <c r="B75" s="99"/>
      <c r="C75" s="98"/>
      <c r="D75" s="79"/>
      <c r="E75" s="79"/>
      <c r="F75" s="79"/>
      <c r="G75" s="79">
        <f t="shared" si="8"/>
        <v>0</v>
      </c>
      <c r="H75" s="62"/>
      <c r="I75" s="62"/>
      <c r="J75" s="75"/>
      <c r="K75" s="62"/>
      <c r="M75" s="86"/>
    </row>
    <row r="76" spans="1:13" s="62" customFormat="1" ht="11.25" x14ac:dyDescent="0.2">
      <c r="A76" s="80"/>
      <c r="B76" s="99"/>
      <c r="C76" s="80" t="s">
        <v>504</v>
      </c>
      <c r="D76" s="79">
        <v>93029.5</v>
      </c>
      <c r="E76" s="79">
        <v>50208.58</v>
      </c>
      <c r="F76" s="79">
        <v>81067.070000000007</v>
      </c>
      <c r="G76" s="79">
        <f t="shared" si="8"/>
        <v>224305.15000000002</v>
      </c>
      <c r="J76" s="75"/>
      <c r="M76" s="64"/>
    </row>
    <row r="77" spans="1:13" s="62" customFormat="1" ht="11.25" hidden="1" x14ac:dyDescent="0.2">
      <c r="A77" s="80"/>
      <c r="B77" s="99"/>
      <c r="C77" s="80"/>
      <c r="D77" s="79"/>
      <c r="E77" s="79"/>
      <c r="F77" s="79"/>
      <c r="G77" s="79">
        <f t="shared" si="8"/>
        <v>0</v>
      </c>
      <c r="J77" s="75"/>
      <c r="M77" s="64"/>
    </row>
    <row r="78" spans="1:13" s="62" customFormat="1" ht="11.25" x14ac:dyDescent="0.2">
      <c r="A78" s="80"/>
      <c r="B78" s="99"/>
      <c r="C78" s="80" t="s">
        <v>505</v>
      </c>
      <c r="D78" s="79">
        <v>9009.52</v>
      </c>
      <c r="E78" s="79">
        <v>9007.81</v>
      </c>
      <c r="F78" s="79">
        <v>1103.6400000000001</v>
      </c>
      <c r="G78" s="79">
        <f t="shared" si="8"/>
        <v>19120.97</v>
      </c>
      <c r="J78" s="75"/>
      <c r="M78" s="64"/>
    </row>
    <row r="79" spans="1:13" s="62" customFormat="1" ht="11.25" hidden="1" x14ac:dyDescent="0.2">
      <c r="A79" s="80"/>
      <c r="B79" s="99"/>
      <c r="C79" s="80"/>
      <c r="D79" s="79"/>
      <c r="E79" s="79"/>
      <c r="F79" s="79"/>
      <c r="G79" s="79">
        <f t="shared" si="8"/>
        <v>0</v>
      </c>
      <c r="J79" s="75"/>
      <c r="M79" s="64"/>
    </row>
    <row r="80" spans="1:13" s="62" customFormat="1" ht="11.25" x14ac:dyDescent="0.2">
      <c r="A80" s="80"/>
      <c r="B80" s="99"/>
      <c r="C80" s="80" t="s">
        <v>506</v>
      </c>
      <c r="D80" s="79">
        <v>14260.22</v>
      </c>
      <c r="E80" s="79">
        <v>6490.96</v>
      </c>
      <c r="F80" s="79">
        <v>139786.14000000001</v>
      </c>
      <c r="G80" s="79">
        <f t="shared" si="8"/>
        <v>160537.32</v>
      </c>
      <c r="J80" s="75"/>
      <c r="M80" s="64"/>
    </row>
    <row r="81" spans="1:13" s="62" customFormat="1" ht="11.25" hidden="1" x14ac:dyDescent="0.2">
      <c r="A81" s="80"/>
      <c r="B81" s="99"/>
      <c r="C81" s="80"/>
      <c r="D81" s="79"/>
      <c r="E81" s="79"/>
      <c r="F81" s="79"/>
      <c r="G81" s="79">
        <f t="shared" si="8"/>
        <v>0</v>
      </c>
      <c r="J81" s="75"/>
      <c r="M81" s="64"/>
    </row>
    <row r="82" spans="1:13" s="62" customFormat="1" ht="11.25" x14ac:dyDescent="0.2">
      <c r="A82" s="80"/>
      <c r="B82" s="99"/>
      <c r="C82" s="80" t="s">
        <v>507</v>
      </c>
      <c r="D82" s="79">
        <v>145363.76</v>
      </c>
      <c r="E82" s="79">
        <v>147541.6</v>
      </c>
      <c r="F82" s="79">
        <v>162319.5</v>
      </c>
      <c r="G82" s="79">
        <f t="shared" si="8"/>
        <v>455224.86</v>
      </c>
      <c r="J82" s="75"/>
      <c r="M82" s="64"/>
    </row>
    <row r="83" spans="1:13" s="62" customFormat="1" ht="11.25" x14ac:dyDescent="0.2">
      <c r="A83" s="80"/>
      <c r="B83" s="99"/>
      <c r="C83" s="80" t="s">
        <v>508</v>
      </c>
      <c r="D83" s="79"/>
      <c r="E83" s="79"/>
      <c r="F83" s="79"/>
      <c r="G83" s="79"/>
      <c r="J83" s="75"/>
    </row>
    <row r="84" spans="1:13" s="62" customFormat="1" ht="11.25" hidden="1" x14ac:dyDescent="0.2">
      <c r="A84" s="80"/>
      <c r="B84" s="99"/>
      <c r="C84" s="80"/>
      <c r="D84" s="79"/>
      <c r="E84" s="79"/>
      <c r="F84" s="79"/>
      <c r="G84" s="79"/>
      <c r="J84" s="75"/>
    </row>
    <row r="85" spans="1:13" s="89" customFormat="1" ht="12" x14ac:dyDescent="0.2">
      <c r="A85" s="108"/>
      <c r="B85" s="107" t="s">
        <v>509</v>
      </c>
      <c r="C85" s="108"/>
      <c r="D85" s="83">
        <f t="shared" ref="D85:G85" si="9">SUM(D88:D100)</f>
        <v>9729.4500000000007</v>
      </c>
      <c r="E85" s="83">
        <f t="shared" si="9"/>
        <v>32332.420000000002</v>
      </c>
      <c r="F85" s="83">
        <f t="shared" si="9"/>
        <v>31413.910000000003</v>
      </c>
      <c r="G85" s="83">
        <f t="shared" si="9"/>
        <v>73475.78</v>
      </c>
      <c r="J85" s="111"/>
    </row>
    <row r="86" spans="1:13" s="89" customFormat="1" ht="12" x14ac:dyDescent="0.2">
      <c r="A86" s="108"/>
      <c r="B86" s="107"/>
      <c r="C86" s="108" t="s">
        <v>510</v>
      </c>
      <c r="D86" s="83"/>
      <c r="E86" s="83"/>
      <c r="F86" s="83"/>
      <c r="G86" s="83"/>
      <c r="J86" s="111"/>
    </row>
    <row r="87" spans="1:13" s="89" customFormat="1" ht="12" hidden="1" x14ac:dyDescent="0.2">
      <c r="A87" s="108"/>
      <c r="B87" s="107"/>
      <c r="C87" s="108"/>
      <c r="D87" s="83"/>
      <c r="E87" s="83"/>
      <c r="F87" s="83"/>
      <c r="G87" s="83"/>
      <c r="J87" s="111"/>
    </row>
    <row r="88" spans="1:13" s="89" customFormat="1" ht="12" x14ac:dyDescent="0.2">
      <c r="A88" s="108"/>
      <c r="B88" s="107"/>
      <c r="C88" s="80" t="s">
        <v>511</v>
      </c>
      <c r="D88" s="79">
        <v>0</v>
      </c>
      <c r="E88" s="79">
        <v>0</v>
      </c>
      <c r="F88" s="79">
        <v>0</v>
      </c>
      <c r="G88" s="79">
        <f t="shared" ref="G88:G100" si="10">SUM(D88:F88)</f>
        <v>0</v>
      </c>
      <c r="J88" s="111"/>
      <c r="M88" s="69"/>
    </row>
    <row r="89" spans="1:13" s="62" customFormat="1" ht="11.25" hidden="1" x14ac:dyDescent="0.2">
      <c r="A89" s="80"/>
      <c r="B89" s="99"/>
      <c r="C89" s="80"/>
      <c r="D89" s="79"/>
      <c r="E89" s="79"/>
      <c r="F89" s="79"/>
      <c r="G89" s="79">
        <f t="shared" si="10"/>
        <v>0</v>
      </c>
      <c r="J89" s="75"/>
      <c r="M89" s="64"/>
    </row>
    <row r="90" spans="1:13" s="62" customFormat="1" ht="11.25" x14ac:dyDescent="0.2">
      <c r="A90" s="80"/>
      <c r="B90" s="99"/>
      <c r="C90" s="80" t="s">
        <v>512</v>
      </c>
      <c r="D90" s="79">
        <v>1137.27</v>
      </c>
      <c r="E90" s="79">
        <v>0</v>
      </c>
      <c r="F90" s="79">
        <v>390.68</v>
      </c>
      <c r="G90" s="79">
        <f t="shared" si="10"/>
        <v>1527.95</v>
      </c>
      <c r="J90" s="75"/>
      <c r="M90" s="64"/>
    </row>
    <row r="91" spans="1:13" s="62" customFormat="1" ht="11.25" hidden="1" x14ac:dyDescent="0.2">
      <c r="A91" s="80"/>
      <c r="B91" s="99"/>
      <c r="C91" s="80"/>
      <c r="D91" s="79"/>
      <c r="E91" s="79"/>
      <c r="F91" s="79"/>
      <c r="G91" s="79">
        <f t="shared" si="10"/>
        <v>0</v>
      </c>
      <c r="J91" s="75"/>
      <c r="M91" s="64"/>
    </row>
    <row r="92" spans="1:13" ht="12.75" x14ac:dyDescent="0.2">
      <c r="A92" s="98"/>
      <c r="B92" s="99"/>
      <c r="C92" s="80" t="s">
        <v>513</v>
      </c>
      <c r="D92" s="79">
        <v>274.36</v>
      </c>
      <c r="E92" s="79">
        <v>907.43</v>
      </c>
      <c r="F92" s="79">
        <v>1220.06</v>
      </c>
      <c r="G92" s="79">
        <f t="shared" si="10"/>
        <v>2401.85</v>
      </c>
      <c r="H92" s="62"/>
      <c r="I92" s="62"/>
      <c r="J92" s="75"/>
      <c r="K92" s="62"/>
      <c r="M92" s="86"/>
    </row>
    <row r="93" spans="1:13" ht="12.75" hidden="1" x14ac:dyDescent="0.2">
      <c r="A93" s="98"/>
      <c r="B93" s="99"/>
      <c r="C93" s="80"/>
      <c r="D93" s="79"/>
      <c r="E93" s="79"/>
      <c r="F93" s="79"/>
      <c r="G93" s="79">
        <f t="shared" si="10"/>
        <v>0</v>
      </c>
      <c r="H93" s="62"/>
      <c r="I93" s="62"/>
      <c r="J93" s="75"/>
      <c r="K93" s="62"/>
      <c r="M93" s="86"/>
    </row>
    <row r="94" spans="1:13" ht="12.75" x14ac:dyDescent="0.2">
      <c r="A94" s="98"/>
      <c r="B94" s="99"/>
      <c r="C94" s="80" t="s">
        <v>514</v>
      </c>
      <c r="D94" s="79">
        <v>0</v>
      </c>
      <c r="E94" s="79">
        <v>0</v>
      </c>
      <c r="F94" s="79">
        <v>2892.59</v>
      </c>
      <c r="G94" s="79">
        <f t="shared" si="10"/>
        <v>2892.59</v>
      </c>
      <c r="H94" s="62"/>
      <c r="I94" s="62"/>
      <c r="J94" s="75"/>
      <c r="K94" s="62"/>
      <c r="M94" s="86"/>
    </row>
    <row r="95" spans="1:13" ht="12.75" hidden="1" x14ac:dyDescent="0.2">
      <c r="A95" s="98"/>
      <c r="B95" s="99"/>
      <c r="C95" s="80"/>
      <c r="D95" s="79"/>
      <c r="E95" s="79"/>
      <c r="F95" s="79"/>
      <c r="G95" s="79">
        <f t="shared" si="10"/>
        <v>0</v>
      </c>
      <c r="H95" s="62"/>
      <c r="I95" s="62"/>
      <c r="J95" s="75"/>
      <c r="K95" s="62"/>
      <c r="M95" s="86"/>
    </row>
    <row r="96" spans="1:13" ht="12.75" x14ac:dyDescent="0.2">
      <c r="A96" s="98"/>
      <c r="B96" s="99"/>
      <c r="C96" s="80" t="s">
        <v>515</v>
      </c>
      <c r="D96" s="79">
        <v>0</v>
      </c>
      <c r="E96" s="79">
        <v>0</v>
      </c>
      <c r="F96" s="79">
        <v>2833.25</v>
      </c>
      <c r="G96" s="79">
        <f t="shared" si="10"/>
        <v>2833.25</v>
      </c>
      <c r="H96" s="62"/>
      <c r="I96" s="62"/>
      <c r="J96" s="75"/>
      <c r="K96" s="62"/>
      <c r="M96" s="86"/>
    </row>
    <row r="97" spans="1:13" ht="12.75" hidden="1" x14ac:dyDescent="0.2">
      <c r="A97" s="98"/>
      <c r="B97" s="99"/>
      <c r="C97" s="80"/>
      <c r="D97" s="79"/>
      <c r="E97" s="79"/>
      <c r="F97" s="79"/>
      <c r="G97" s="79">
        <f t="shared" si="10"/>
        <v>0</v>
      </c>
      <c r="H97" s="62"/>
      <c r="I97" s="62"/>
      <c r="J97" s="75"/>
      <c r="K97" s="62"/>
      <c r="M97" s="86"/>
    </row>
    <row r="98" spans="1:13" ht="12.75" x14ac:dyDescent="0.2">
      <c r="A98" s="98"/>
      <c r="B98" s="99"/>
      <c r="C98" s="80" t="s">
        <v>516</v>
      </c>
      <c r="D98" s="79">
        <v>8317.82</v>
      </c>
      <c r="E98" s="79">
        <v>31424.99</v>
      </c>
      <c r="F98" s="79">
        <v>24077.33</v>
      </c>
      <c r="G98" s="79">
        <f t="shared" si="10"/>
        <v>63820.14</v>
      </c>
      <c r="H98" s="62"/>
      <c r="I98" s="62"/>
      <c r="J98" s="75"/>
      <c r="K98" s="62"/>
      <c r="M98" s="86"/>
    </row>
    <row r="99" spans="1:13" ht="12.75" hidden="1" x14ac:dyDescent="0.2">
      <c r="A99" s="98"/>
      <c r="B99" s="99"/>
      <c r="C99" s="98"/>
      <c r="D99" s="79"/>
      <c r="E99" s="79"/>
      <c r="F99" s="79"/>
      <c r="G99" s="79">
        <f t="shared" si="10"/>
        <v>0</v>
      </c>
      <c r="H99" s="62"/>
      <c r="I99" s="62"/>
      <c r="J99" s="75"/>
      <c r="K99" s="62"/>
      <c r="M99" s="86"/>
    </row>
    <row r="100" spans="1:13" ht="12.75" x14ac:dyDescent="0.2">
      <c r="A100" s="98"/>
      <c r="B100" s="99"/>
      <c r="C100" s="80" t="s">
        <v>517</v>
      </c>
      <c r="D100" s="79">
        <v>0</v>
      </c>
      <c r="E100" s="79">
        <v>0</v>
      </c>
      <c r="F100" s="79">
        <v>0</v>
      </c>
      <c r="G100" s="79">
        <f t="shared" si="10"/>
        <v>0</v>
      </c>
      <c r="H100" s="62"/>
      <c r="I100" s="62"/>
      <c r="J100" s="75"/>
      <c r="K100" s="62"/>
      <c r="M100" s="86"/>
    </row>
    <row r="101" spans="1:13" ht="12.75" hidden="1" x14ac:dyDescent="0.2">
      <c r="A101" s="98"/>
      <c r="B101" s="99"/>
      <c r="C101" s="98"/>
      <c r="D101" s="79"/>
      <c r="E101" s="79"/>
      <c r="F101" s="79"/>
      <c r="G101" s="79"/>
      <c r="H101" s="62"/>
      <c r="I101" s="62"/>
      <c r="J101" s="75"/>
      <c r="K101" s="62"/>
    </row>
    <row r="102" spans="1:13" s="68" customFormat="1" ht="12" x14ac:dyDescent="0.2">
      <c r="A102" s="106"/>
      <c r="B102" s="107" t="s">
        <v>518</v>
      </c>
      <c r="C102" s="108"/>
      <c r="D102" s="83">
        <f t="shared" ref="D102:G102" si="11">SUM(D104:D106)</f>
        <v>913748.81</v>
      </c>
      <c r="E102" s="83">
        <f t="shared" si="11"/>
        <v>1550898.44</v>
      </c>
      <c r="F102" s="83">
        <f t="shared" si="11"/>
        <v>1769146.72</v>
      </c>
      <c r="G102" s="83">
        <f t="shared" si="11"/>
        <v>4233793.97</v>
      </c>
      <c r="J102" s="109"/>
    </row>
    <row r="103" spans="1:13" ht="12.75" hidden="1" x14ac:dyDescent="0.2">
      <c r="A103" s="98"/>
      <c r="B103" s="99"/>
      <c r="C103" s="98"/>
      <c r="D103" s="79"/>
      <c r="E103" s="79"/>
      <c r="F103" s="79"/>
      <c r="G103" s="79"/>
      <c r="H103" s="62"/>
      <c r="I103" s="62"/>
      <c r="J103" s="75"/>
      <c r="K103" s="62"/>
    </row>
    <row r="104" spans="1:13" s="62" customFormat="1" ht="11.25" x14ac:dyDescent="0.2">
      <c r="A104" s="80"/>
      <c r="B104" s="99"/>
      <c r="C104" s="80" t="s">
        <v>519</v>
      </c>
      <c r="D104" s="79">
        <v>913748.81</v>
      </c>
      <c r="E104" s="79">
        <v>1550898.44</v>
      </c>
      <c r="F104" s="79">
        <v>1769146.72</v>
      </c>
      <c r="G104" s="79">
        <f>SUM(D104:F104)</f>
        <v>4233793.97</v>
      </c>
      <c r="J104" s="75"/>
      <c r="M104" s="64"/>
    </row>
    <row r="105" spans="1:13" ht="12.75" hidden="1" x14ac:dyDescent="0.2">
      <c r="A105" s="98"/>
      <c r="B105" s="99"/>
      <c r="C105" s="98"/>
      <c r="D105" s="79"/>
      <c r="E105" s="79"/>
      <c r="F105" s="79"/>
      <c r="G105" s="79"/>
      <c r="H105" s="62"/>
      <c r="I105" s="62"/>
      <c r="J105" s="75"/>
      <c r="K105" s="62"/>
      <c r="M105" s="86"/>
    </row>
    <row r="106" spans="1:13" ht="12.75" hidden="1" x14ac:dyDescent="0.2">
      <c r="A106" s="98"/>
      <c r="B106" s="99"/>
      <c r="C106" s="116" t="s">
        <v>520</v>
      </c>
      <c r="D106" s="79"/>
      <c r="E106" s="79"/>
      <c r="F106" s="79"/>
      <c r="G106" s="79"/>
      <c r="H106" s="62"/>
      <c r="I106" s="62"/>
      <c r="J106" s="75"/>
      <c r="K106" s="62"/>
      <c r="M106" s="86"/>
    </row>
    <row r="107" spans="1:13" ht="12.75" hidden="1" x14ac:dyDescent="0.2">
      <c r="A107" s="98"/>
      <c r="B107" s="99"/>
      <c r="C107" s="98"/>
      <c r="D107" s="79"/>
      <c r="E107" s="79"/>
      <c r="F107" s="79"/>
      <c r="G107" s="79"/>
      <c r="H107" s="62"/>
      <c r="I107" s="62"/>
      <c r="J107" s="75"/>
      <c r="K107" s="62"/>
      <c r="M107" s="86"/>
    </row>
    <row r="108" spans="1:13" s="68" customFormat="1" ht="12" x14ac:dyDescent="0.2">
      <c r="A108" s="106"/>
      <c r="B108" s="107" t="s">
        <v>521</v>
      </c>
      <c r="C108" s="108"/>
      <c r="D108" s="83">
        <f t="shared" ref="D108:G108" si="12">SUM(D110:D118)</f>
        <v>46551.180000000008</v>
      </c>
      <c r="E108" s="83">
        <f t="shared" si="12"/>
        <v>11040.48</v>
      </c>
      <c r="F108" s="83">
        <f t="shared" si="12"/>
        <v>79266.78</v>
      </c>
      <c r="G108" s="83">
        <f t="shared" si="12"/>
        <v>136858.44</v>
      </c>
      <c r="J108" s="109"/>
      <c r="M108" s="92"/>
    </row>
    <row r="109" spans="1:13" ht="12.75" hidden="1" x14ac:dyDescent="0.2">
      <c r="A109" s="98"/>
      <c r="B109" s="99"/>
      <c r="C109" s="98"/>
      <c r="D109" s="79"/>
      <c r="E109" s="79"/>
      <c r="F109" s="79"/>
      <c r="G109" s="79"/>
      <c r="H109" s="62"/>
      <c r="I109" s="62"/>
      <c r="J109" s="75"/>
      <c r="K109" s="62"/>
      <c r="M109" s="86"/>
    </row>
    <row r="110" spans="1:13" s="62" customFormat="1" ht="11.25" x14ac:dyDescent="0.2">
      <c r="A110" s="80"/>
      <c r="B110" s="99"/>
      <c r="C110" s="80" t="s">
        <v>522</v>
      </c>
      <c r="D110" s="118">
        <v>42232.73</v>
      </c>
      <c r="E110" s="118">
        <v>8038.95</v>
      </c>
      <c r="F110" s="118">
        <v>3855.81</v>
      </c>
      <c r="G110" s="118">
        <f>SUM(D110:F110)</f>
        <v>54127.49</v>
      </c>
      <c r="J110" s="75"/>
      <c r="M110" s="64"/>
    </row>
    <row r="111" spans="1:13" s="62" customFormat="1" ht="11.25" hidden="1" x14ac:dyDescent="0.2">
      <c r="A111" s="80"/>
      <c r="B111" s="99"/>
      <c r="C111" s="80"/>
      <c r="D111" s="118"/>
      <c r="E111" s="118"/>
      <c r="F111" s="118"/>
      <c r="G111" s="118"/>
      <c r="J111" s="75"/>
      <c r="M111" s="64"/>
    </row>
    <row r="112" spans="1:13" s="62" customFormat="1" ht="11.25" x14ac:dyDescent="0.2">
      <c r="A112" s="80"/>
      <c r="B112" s="99"/>
      <c r="C112" s="80" t="s">
        <v>523</v>
      </c>
      <c r="D112" s="118">
        <v>4092.69</v>
      </c>
      <c r="E112" s="118">
        <v>1171.95</v>
      </c>
      <c r="F112" s="118">
        <v>30199.29</v>
      </c>
      <c r="G112" s="118">
        <f>SUM(D112:F112)</f>
        <v>35463.93</v>
      </c>
      <c r="J112" s="75"/>
      <c r="M112" s="64"/>
    </row>
    <row r="113" spans="1:13" ht="12.75" hidden="1" x14ac:dyDescent="0.2">
      <c r="A113" s="98"/>
      <c r="B113" s="99"/>
      <c r="C113" s="80"/>
      <c r="D113" s="118"/>
      <c r="E113" s="118"/>
      <c r="F113" s="118"/>
      <c r="G113" s="118"/>
      <c r="H113" s="62"/>
      <c r="I113" s="62"/>
      <c r="J113" s="75"/>
      <c r="K113" s="62"/>
      <c r="M113" s="86"/>
    </row>
    <row r="114" spans="1:13" s="62" customFormat="1" ht="11.25" x14ac:dyDescent="0.2">
      <c r="A114" s="80"/>
      <c r="B114" s="99"/>
      <c r="C114" s="80" t="s">
        <v>524</v>
      </c>
      <c r="D114" s="118">
        <v>0</v>
      </c>
      <c r="E114" s="118">
        <v>1489.94</v>
      </c>
      <c r="F114" s="118">
        <v>45211.68</v>
      </c>
      <c r="G114" s="118">
        <f>SUM(D114:F114)</f>
        <v>46701.62</v>
      </c>
      <c r="J114" s="75"/>
      <c r="M114" s="64"/>
    </row>
    <row r="115" spans="1:13" s="62" customFormat="1" ht="11.25" hidden="1" x14ac:dyDescent="0.2">
      <c r="A115" s="80"/>
      <c r="B115" s="99"/>
      <c r="C115" s="80"/>
      <c r="D115" s="118"/>
      <c r="E115" s="118"/>
      <c r="F115" s="118"/>
      <c r="G115" s="118"/>
      <c r="J115" s="75"/>
      <c r="M115" s="64"/>
    </row>
    <row r="116" spans="1:13" ht="12.75" x14ac:dyDescent="0.2">
      <c r="A116" s="98"/>
      <c r="B116" s="99"/>
      <c r="C116" s="80" t="s">
        <v>525</v>
      </c>
      <c r="D116" s="79">
        <v>225.76</v>
      </c>
      <c r="E116" s="79">
        <v>339.64</v>
      </c>
      <c r="F116" s="79">
        <v>0</v>
      </c>
      <c r="G116" s="118">
        <f>SUM(D116:F116)</f>
        <v>565.4</v>
      </c>
      <c r="H116" s="62"/>
      <c r="I116" s="62"/>
      <c r="J116" s="75"/>
      <c r="K116" s="62"/>
      <c r="M116" s="86"/>
    </row>
    <row r="117" spans="1:13" ht="12.75" hidden="1" x14ac:dyDescent="0.2">
      <c r="A117" s="98"/>
      <c r="B117" s="99"/>
      <c r="C117" s="80"/>
      <c r="D117" s="79"/>
      <c r="E117" s="79"/>
      <c r="F117" s="79"/>
      <c r="G117" s="118">
        <f>SUM(D117:F117)</f>
        <v>0</v>
      </c>
      <c r="H117" s="62"/>
      <c r="I117" s="62"/>
      <c r="J117" s="75"/>
      <c r="K117" s="62"/>
      <c r="M117" s="86"/>
    </row>
    <row r="118" spans="1:13" ht="12.75" x14ac:dyDescent="0.2">
      <c r="A118" s="98"/>
      <c r="B118" s="99"/>
      <c r="C118" s="80" t="s">
        <v>526</v>
      </c>
      <c r="D118" s="79">
        <v>0</v>
      </c>
      <c r="E118" s="79">
        <v>0</v>
      </c>
      <c r="F118" s="79">
        <v>0</v>
      </c>
      <c r="G118" s="118">
        <f>SUM(D118:F118)</f>
        <v>0</v>
      </c>
      <c r="H118" s="62"/>
      <c r="I118" s="62"/>
      <c r="J118" s="75"/>
      <c r="K118" s="62"/>
      <c r="M118" s="86"/>
    </row>
    <row r="119" spans="1:13" ht="12.75" x14ac:dyDescent="0.2">
      <c r="A119" s="98"/>
      <c r="B119" s="99"/>
      <c r="C119" s="98" t="s">
        <v>527</v>
      </c>
      <c r="D119" s="79"/>
      <c r="E119" s="79"/>
      <c r="F119" s="79"/>
      <c r="G119" s="79"/>
      <c r="H119" s="62"/>
      <c r="I119" s="62"/>
      <c r="J119" s="75"/>
      <c r="K119" s="62"/>
      <c r="M119" s="86"/>
    </row>
    <row r="120" spans="1:13" ht="12.75" hidden="1" x14ac:dyDescent="0.2">
      <c r="A120" s="98"/>
      <c r="B120" s="99"/>
      <c r="C120" s="98"/>
      <c r="D120" s="79"/>
      <c r="E120" s="79"/>
      <c r="F120" s="79"/>
      <c r="G120" s="79"/>
      <c r="H120" s="62"/>
      <c r="I120" s="62"/>
      <c r="J120" s="75"/>
      <c r="K120" s="62"/>
      <c r="M120" s="86"/>
    </row>
    <row r="121" spans="1:13" s="68" customFormat="1" ht="12" x14ac:dyDescent="0.2">
      <c r="A121" s="106"/>
      <c r="B121" s="107" t="s">
        <v>528</v>
      </c>
      <c r="C121" s="108"/>
      <c r="D121" s="83">
        <f t="shared" ref="D121:G121" si="13">SUM(D123:D127)</f>
        <v>0</v>
      </c>
      <c r="E121" s="83">
        <f t="shared" si="13"/>
        <v>3635.63</v>
      </c>
      <c r="F121" s="83">
        <f t="shared" si="13"/>
        <v>0</v>
      </c>
      <c r="G121" s="83">
        <f t="shared" si="13"/>
        <v>3635.63</v>
      </c>
      <c r="J121" s="109"/>
      <c r="M121" s="92"/>
    </row>
    <row r="122" spans="1:13" ht="12.75" hidden="1" x14ac:dyDescent="0.2">
      <c r="A122" s="98"/>
      <c r="B122" s="119"/>
      <c r="C122" s="80"/>
      <c r="D122" s="79"/>
      <c r="E122" s="79"/>
      <c r="F122" s="79"/>
      <c r="G122" s="79"/>
      <c r="H122" s="62"/>
      <c r="I122" s="62"/>
      <c r="J122" s="75"/>
      <c r="K122" s="62"/>
      <c r="M122" s="86"/>
    </row>
    <row r="123" spans="1:13" s="62" customFormat="1" ht="11.25" x14ac:dyDescent="0.2">
      <c r="A123" s="80"/>
      <c r="B123" s="99"/>
      <c r="C123" s="80" t="s">
        <v>529</v>
      </c>
      <c r="D123" s="118">
        <v>0</v>
      </c>
      <c r="E123" s="118">
        <v>0</v>
      </c>
      <c r="F123" s="118">
        <v>0</v>
      </c>
      <c r="G123" s="118">
        <f>SUM(D123:F123)</f>
        <v>0</v>
      </c>
      <c r="J123" s="75"/>
      <c r="M123" s="64"/>
    </row>
    <row r="124" spans="1:13" ht="12.75" hidden="1" x14ac:dyDescent="0.2">
      <c r="A124" s="98"/>
      <c r="B124" s="99"/>
      <c r="C124" s="98"/>
      <c r="D124" s="79"/>
      <c r="E124" s="79"/>
      <c r="F124" s="79"/>
      <c r="G124" s="118">
        <f>SUM(D124:F124)</f>
        <v>0</v>
      </c>
      <c r="H124" s="62"/>
      <c r="I124" s="62"/>
      <c r="J124" s="75"/>
      <c r="K124" s="62"/>
      <c r="M124" s="86"/>
    </row>
    <row r="125" spans="1:13" ht="12.75" x14ac:dyDescent="0.2">
      <c r="A125" s="98"/>
      <c r="B125" s="99"/>
      <c r="C125" s="80" t="s">
        <v>530</v>
      </c>
      <c r="D125" s="79">
        <v>0</v>
      </c>
      <c r="E125" s="79">
        <v>3635.63</v>
      </c>
      <c r="F125" s="79">
        <v>0</v>
      </c>
      <c r="G125" s="118">
        <f>SUM(D125:F125)</f>
        <v>3635.63</v>
      </c>
      <c r="H125" s="62"/>
      <c r="I125" s="62"/>
      <c r="J125" s="75"/>
      <c r="K125" s="62"/>
      <c r="M125" s="86"/>
    </row>
    <row r="126" spans="1:13" ht="12.75" hidden="1" x14ac:dyDescent="0.2">
      <c r="A126" s="98"/>
      <c r="B126" s="99"/>
      <c r="C126" s="98"/>
      <c r="D126" s="79"/>
      <c r="E126" s="79"/>
      <c r="F126" s="79"/>
      <c r="G126" s="118">
        <f>SUM(D126:F126)</f>
        <v>0</v>
      </c>
      <c r="H126" s="62"/>
      <c r="I126" s="62"/>
      <c r="J126" s="75"/>
      <c r="K126" s="62"/>
      <c r="M126" s="86"/>
    </row>
    <row r="127" spans="1:13" ht="12.75" x14ac:dyDescent="0.2">
      <c r="A127" s="98"/>
      <c r="B127" s="99"/>
      <c r="C127" s="80" t="s">
        <v>531</v>
      </c>
      <c r="D127" s="79">
        <v>0</v>
      </c>
      <c r="E127" s="79">
        <v>0</v>
      </c>
      <c r="F127" s="79">
        <v>0</v>
      </c>
      <c r="G127" s="118">
        <f>SUM(D127:F127)</f>
        <v>0</v>
      </c>
      <c r="H127" s="62"/>
      <c r="I127" s="62"/>
      <c r="J127" s="75"/>
      <c r="K127" s="62"/>
      <c r="M127" s="86"/>
    </row>
    <row r="128" spans="1:13" ht="12.75" x14ac:dyDescent="0.2">
      <c r="A128" s="98"/>
      <c r="B128" s="99"/>
      <c r="C128" s="80" t="s">
        <v>532</v>
      </c>
      <c r="D128" s="79"/>
      <c r="E128" s="79"/>
      <c r="F128" s="79"/>
      <c r="G128" s="79"/>
      <c r="H128" s="62"/>
      <c r="I128" s="62"/>
      <c r="J128" s="75"/>
      <c r="K128" s="62"/>
      <c r="M128" s="86"/>
    </row>
    <row r="129" spans="1:13" ht="12.75" hidden="1" x14ac:dyDescent="0.2">
      <c r="A129" s="98"/>
      <c r="B129" s="99"/>
      <c r="C129" s="98"/>
      <c r="D129" s="79"/>
      <c r="E129" s="79"/>
      <c r="F129" s="79"/>
      <c r="G129" s="79"/>
      <c r="H129" s="62"/>
      <c r="I129" s="62"/>
      <c r="J129" s="75"/>
      <c r="K129" s="62"/>
      <c r="M129" s="86"/>
    </row>
    <row r="130" spans="1:13" s="89" customFormat="1" ht="12" x14ac:dyDescent="0.2">
      <c r="A130" s="108"/>
      <c r="B130" s="107" t="s">
        <v>533</v>
      </c>
      <c r="C130" s="108"/>
      <c r="D130" s="83">
        <f t="shared" ref="D130:G130" si="14">SUM(D132:D154)</f>
        <v>340391.19</v>
      </c>
      <c r="E130" s="83">
        <f t="shared" si="14"/>
        <v>370932.82999999996</v>
      </c>
      <c r="F130" s="83">
        <f t="shared" si="14"/>
        <v>308103.53000000003</v>
      </c>
      <c r="G130" s="83">
        <f t="shared" si="14"/>
        <v>1019427.55</v>
      </c>
      <c r="H130" s="89">
        <f>SUM(H132:H134)</f>
        <v>2264000</v>
      </c>
      <c r="I130" s="89">
        <f>SUM(I132:I134)</f>
        <v>2056808.43</v>
      </c>
      <c r="J130" s="111">
        <f>I130/H130</f>
        <v>0.90848428886925792</v>
      </c>
      <c r="M130" s="69"/>
    </row>
    <row r="131" spans="1:13" ht="12.75" hidden="1" x14ac:dyDescent="0.2">
      <c r="A131" s="98"/>
      <c r="B131" s="99"/>
      <c r="C131" s="98"/>
      <c r="D131" s="79"/>
      <c r="E131" s="79"/>
      <c r="F131" s="79"/>
      <c r="G131" s="79"/>
      <c r="H131" s="62"/>
      <c r="I131" s="62"/>
      <c r="J131" s="75"/>
      <c r="K131" s="62"/>
      <c r="M131" s="86"/>
    </row>
    <row r="132" spans="1:13" s="62" customFormat="1" ht="11.25" x14ac:dyDescent="0.2">
      <c r="A132" s="80"/>
      <c r="B132" s="99"/>
      <c r="C132" s="120" t="s">
        <v>534</v>
      </c>
      <c r="D132" s="79">
        <v>51888.81</v>
      </c>
      <c r="E132" s="79">
        <v>78283.759999999995</v>
      </c>
      <c r="F132" s="79">
        <v>77019</v>
      </c>
      <c r="G132" s="79">
        <f>SUM(D132:F132)</f>
        <v>207191.57</v>
      </c>
      <c r="H132" s="62">
        <v>2264000</v>
      </c>
      <c r="I132" s="62">
        <f>H132-G132</f>
        <v>2056808.43</v>
      </c>
      <c r="J132" s="75">
        <f>I132/H132</f>
        <v>0.90848428886925792</v>
      </c>
      <c r="M132" s="64"/>
    </row>
    <row r="133" spans="1:13" ht="12.75" hidden="1" x14ac:dyDescent="0.2">
      <c r="A133" s="98"/>
      <c r="B133" s="119"/>
      <c r="C133" s="120"/>
      <c r="D133" s="79"/>
      <c r="E133" s="79"/>
      <c r="F133" s="79"/>
      <c r="G133" s="79">
        <f>SUM(D133:F133)</f>
        <v>0</v>
      </c>
      <c r="H133" s="62"/>
      <c r="I133" s="62"/>
      <c r="J133" s="75"/>
      <c r="K133" s="62"/>
      <c r="M133" s="86"/>
    </row>
    <row r="134" spans="1:13" ht="12.75" x14ac:dyDescent="0.2">
      <c r="A134" s="98"/>
      <c r="B134" s="119"/>
      <c r="C134" s="80" t="s">
        <v>535</v>
      </c>
      <c r="D134" s="79">
        <v>61097.15</v>
      </c>
      <c r="E134" s="79">
        <v>20286.5</v>
      </c>
      <c r="F134" s="79">
        <v>12898.61</v>
      </c>
      <c r="G134" s="79">
        <f>SUM(D134:F134)</f>
        <v>94282.26</v>
      </c>
      <c r="H134" s="62"/>
      <c r="I134" s="62"/>
      <c r="J134" s="75"/>
      <c r="K134" s="62"/>
      <c r="M134" s="86"/>
    </row>
    <row r="135" spans="1:13" s="62" customFormat="1" ht="11.25" hidden="1" x14ac:dyDescent="0.2">
      <c r="A135" s="80"/>
      <c r="B135" s="99"/>
      <c r="C135" s="80"/>
      <c r="D135" s="118"/>
      <c r="E135" s="118"/>
      <c r="F135" s="118"/>
      <c r="G135" s="79">
        <f>SUM(D135:F135)</f>
        <v>0</v>
      </c>
      <c r="J135" s="75"/>
      <c r="M135" s="64"/>
    </row>
    <row r="136" spans="1:13" s="62" customFormat="1" ht="11.25" x14ac:dyDescent="0.2">
      <c r="A136" s="80"/>
      <c r="B136" s="99"/>
      <c r="C136" s="80" t="s">
        <v>536</v>
      </c>
      <c r="D136" s="118">
        <v>17883.990000000002</v>
      </c>
      <c r="E136" s="118">
        <v>0</v>
      </c>
      <c r="F136" s="118">
        <v>0</v>
      </c>
      <c r="G136" s="79">
        <f>SUM(D136:F136)</f>
        <v>17883.990000000002</v>
      </c>
      <c r="J136" s="75"/>
      <c r="M136" s="64"/>
    </row>
    <row r="137" spans="1:13" s="62" customFormat="1" ht="11.25" x14ac:dyDescent="0.2">
      <c r="A137" s="80"/>
      <c r="B137" s="99"/>
      <c r="C137" s="80" t="s">
        <v>537</v>
      </c>
      <c r="D137" s="118"/>
      <c r="E137" s="118"/>
      <c r="F137" s="118"/>
      <c r="G137" s="79"/>
      <c r="J137" s="75"/>
      <c r="M137" s="64"/>
    </row>
    <row r="138" spans="1:13" s="62" customFormat="1" ht="11.25" hidden="1" x14ac:dyDescent="0.2">
      <c r="A138" s="80"/>
      <c r="B138" s="99"/>
      <c r="C138" s="80"/>
      <c r="D138" s="118"/>
      <c r="E138" s="118"/>
      <c r="F138" s="118"/>
      <c r="G138" s="79"/>
      <c r="J138" s="75"/>
      <c r="M138" s="64"/>
    </row>
    <row r="139" spans="1:13" s="62" customFormat="1" ht="11.25" x14ac:dyDescent="0.2">
      <c r="A139" s="80"/>
      <c r="B139" s="99"/>
      <c r="C139" s="80" t="s">
        <v>538</v>
      </c>
      <c r="D139" s="118">
        <v>14893.6</v>
      </c>
      <c r="E139" s="118">
        <v>4356.1400000000003</v>
      </c>
      <c r="F139" s="118">
        <v>753.07</v>
      </c>
      <c r="G139" s="79">
        <f>SUM(D139:F139)</f>
        <v>20002.810000000001</v>
      </c>
      <c r="J139" s="75"/>
      <c r="M139" s="64"/>
    </row>
    <row r="140" spans="1:13" ht="12.75" x14ac:dyDescent="0.2">
      <c r="A140" s="98"/>
      <c r="B140" s="99"/>
      <c r="C140" s="80" t="s">
        <v>539</v>
      </c>
      <c r="D140" s="121"/>
      <c r="E140" s="121"/>
      <c r="F140" s="121"/>
      <c r="G140" s="79"/>
      <c r="J140" s="54"/>
      <c r="M140" s="86"/>
    </row>
    <row r="141" spans="1:13" ht="12.75" hidden="1" x14ac:dyDescent="0.2">
      <c r="A141" s="98"/>
      <c r="B141" s="99"/>
      <c r="C141" s="80"/>
      <c r="D141" s="121"/>
      <c r="E141" s="121"/>
      <c r="F141" s="121"/>
      <c r="G141" s="79"/>
      <c r="J141" s="54"/>
      <c r="M141" s="86"/>
    </row>
    <row r="142" spans="1:13" ht="12.75" x14ac:dyDescent="0.2">
      <c r="A142" s="98"/>
      <c r="B142" s="99"/>
      <c r="C142" s="80" t="s">
        <v>540</v>
      </c>
      <c r="D142" s="118">
        <v>0</v>
      </c>
      <c r="E142" s="118">
        <v>0</v>
      </c>
      <c r="F142" s="118">
        <v>0</v>
      </c>
      <c r="G142" s="79">
        <f>SUM(D142:F142)</f>
        <v>0</v>
      </c>
      <c r="J142" s="54"/>
      <c r="M142" s="86"/>
    </row>
    <row r="143" spans="1:13" ht="12.75" x14ac:dyDescent="0.2">
      <c r="A143" s="98"/>
      <c r="B143" s="99"/>
      <c r="C143" s="80" t="s">
        <v>541</v>
      </c>
      <c r="D143" s="118"/>
      <c r="E143" s="118"/>
      <c r="F143" s="118"/>
      <c r="G143" s="79"/>
      <c r="J143" s="54"/>
      <c r="M143" s="86"/>
    </row>
    <row r="144" spans="1:13" ht="12.75" hidden="1" x14ac:dyDescent="0.2">
      <c r="A144" s="98"/>
      <c r="B144" s="99"/>
      <c r="C144" s="80"/>
      <c r="D144" s="121"/>
      <c r="E144" s="121"/>
      <c r="F144" s="121"/>
      <c r="G144" s="79"/>
      <c r="J144" s="54"/>
      <c r="M144" s="86"/>
    </row>
    <row r="145" spans="1:13" ht="12.75" x14ac:dyDescent="0.2">
      <c r="A145" s="98"/>
      <c r="B145" s="99"/>
      <c r="C145" s="80" t="s">
        <v>542</v>
      </c>
      <c r="D145" s="118">
        <v>96674.21</v>
      </c>
      <c r="E145" s="118">
        <v>81648.97</v>
      </c>
      <c r="F145" s="118">
        <v>19249.04</v>
      </c>
      <c r="G145" s="79">
        <f>SUM(D145:F145)</f>
        <v>197572.22</v>
      </c>
      <c r="J145" s="54"/>
      <c r="M145" s="86"/>
    </row>
    <row r="146" spans="1:13" x14ac:dyDescent="0.25">
      <c r="A146" s="98"/>
      <c r="B146" s="99"/>
      <c r="C146" s="80" t="s">
        <v>543</v>
      </c>
      <c r="D146" s="118"/>
      <c r="E146" s="118"/>
      <c r="F146" s="118"/>
      <c r="G146" s="79"/>
      <c r="M146" s="86"/>
    </row>
    <row r="147" spans="1:13" hidden="1" x14ac:dyDescent="0.25">
      <c r="A147" s="98"/>
      <c r="B147" s="99"/>
      <c r="C147" s="80"/>
      <c r="D147" s="118"/>
      <c r="E147" s="118"/>
      <c r="F147" s="118"/>
      <c r="G147" s="79">
        <f>SUM(D147:F147)</f>
        <v>0</v>
      </c>
      <c r="M147" s="86"/>
    </row>
    <row r="148" spans="1:13" x14ac:dyDescent="0.25">
      <c r="A148" s="98"/>
      <c r="B148" s="99"/>
      <c r="C148" s="80" t="s">
        <v>544</v>
      </c>
      <c r="D148" s="118">
        <v>0</v>
      </c>
      <c r="E148" s="118">
        <v>0</v>
      </c>
      <c r="F148" s="118">
        <v>0</v>
      </c>
      <c r="G148" s="79">
        <f>SUM(D148:F148)</f>
        <v>0</v>
      </c>
      <c r="M148" s="86"/>
    </row>
    <row r="149" spans="1:13" x14ac:dyDescent="0.25">
      <c r="A149" s="98"/>
      <c r="B149" s="99"/>
      <c r="C149" s="80" t="s">
        <v>545</v>
      </c>
      <c r="D149" s="118"/>
      <c r="E149" s="118"/>
      <c r="F149" s="118"/>
      <c r="G149" s="79"/>
      <c r="M149" s="86"/>
    </row>
    <row r="150" spans="1:13" hidden="1" x14ac:dyDescent="0.25">
      <c r="A150" s="98"/>
      <c r="B150" s="99"/>
      <c r="C150" s="80"/>
      <c r="D150" s="118"/>
      <c r="E150" s="118"/>
      <c r="F150" s="118"/>
      <c r="G150" s="79"/>
      <c r="M150" s="86"/>
    </row>
    <row r="151" spans="1:13" x14ac:dyDescent="0.25">
      <c r="A151" s="98"/>
      <c r="B151" s="99"/>
      <c r="C151" s="80" t="s">
        <v>546</v>
      </c>
      <c r="D151" s="118">
        <v>97953.43</v>
      </c>
      <c r="E151" s="118">
        <v>186357.46</v>
      </c>
      <c r="F151" s="118">
        <v>198183.81</v>
      </c>
      <c r="G151" s="79">
        <f>SUM(D151:F151)</f>
        <v>482494.7</v>
      </c>
      <c r="M151" s="86"/>
    </row>
    <row r="152" spans="1:13" x14ac:dyDescent="0.25">
      <c r="A152" s="98"/>
      <c r="B152" s="99"/>
      <c r="C152" s="80" t="s">
        <v>547</v>
      </c>
      <c r="D152" s="121"/>
      <c r="E152" s="121"/>
      <c r="F152" s="121"/>
      <c r="G152" s="79"/>
      <c r="M152" s="86"/>
    </row>
    <row r="153" spans="1:13" hidden="1" x14ac:dyDescent="0.25">
      <c r="A153" s="98"/>
      <c r="B153" s="99"/>
      <c r="C153" s="98"/>
      <c r="D153" s="121"/>
      <c r="E153" s="121"/>
      <c r="F153" s="121"/>
      <c r="G153" s="121"/>
      <c r="M153" s="86"/>
    </row>
    <row r="154" spans="1:13" x14ac:dyDescent="0.25">
      <c r="A154" s="98"/>
      <c r="B154" s="99"/>
      <c r="C154" s="80" t="s">
        <v>548</v>
      </c>
      <c r="D154" s="118">
        <v>0</v>
      </c>
      <c r="E154" s="118">
        <v>0</v>
      </c>
      <c r="F154" s="118">
        <v>0</v>
      </c>
      <c r="G154" s="118">
        <f>SUM(D154:F154)</f>
        <v>0</v>
      </c>
      <c r="M154" s="86"/>
    </row>
    <row r="155" spans="1:13" x14ac:dyDescent="0.25">
      <c r="A155" s="98"/>
      <c r="B155" s="99"/>
      <c r="C155" s="98" t="s">
        <v>549</v>
      </c>
      <c r="D155" s="121"/>
      <c r="E155" s="121"/>
      <c r="F155" s="121"/>
      <c r="G155" s="121"/>
    </row>
    <row r="156" spans="1:13" x14ac:dyDescent="0.25">
      <c r="A156" s="98"/>
      <c r="B156" s="99"/>
      <c r="C156" s="98"/>
      <c r="D156" s="98"/>
      <c r="E156" s="98"/>
      <c r="F156" s="98"/>
      <c r="G156" s="98"/>
    </row>
    <row r="157" spans="1:13" x14ac:dyDescent="0.25">
      <c r="A157" s="98"/>
      <c r="B157" s="99"/>
      <c r="C157" s="98"/>
      <c r="D157" s="98"/>
      <c r="E157" s="98"/>
      <c r="F157" s="98"/>
      <c r="G157" s="98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2DO TRIMESTRE 2017</oddHeader>
  </headerFooter>
  <ignoredErrors>
    <ignoredError sqref="G154 G110:G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G4" sqref="G4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4" width="11.7109375" style="54" bestFit="1" customWidth="1"/>
    <col min="5" max="6" width="12" style="54" bestFit="1" customWidth="1"/>
    <col min="7" max="7" width="12.7109375" style="54" bestFit="1" customWidth="1"/>
    <col min="8" max="8" width="11.28515625" style="54" hidden="1" customWidth="1"/>
    <col min="9" max="9" width="10.140625" style="54" hidden="1" customWidth="1"/>
    <col min="10" max="10" width="9.5703125" style="54" hidden="1" customWidth="1"/>
    <col min="11" max="11" width="2" style="54" bestFit="1" customWidth="1"/>
    <col min="12" max="12" width="12.28515625" style="54" bestFit="1" customWidth="1"/>
    <col min="13" max="247" width="9.140625" style="54"/>
    <col min="248" max="248" width="2.85546875" style="54" customWidth="1"/>
    <col min="249" max="249" width="2.7109375" style="54" customWidth="1"/>
    <col min="250" max="250" width="47" style="54" customWidth="1"/>
    <col min="251" max="251" width="11.7109375" style="54" bestFit="1" customWidth="1"/>
    <col min="252" max="252" width="11.85546875" style="54" bestFit="1" customWidth="1"/>
    <col min="253" max="254" width="11.7109375" style="54" bestFit="1" customWidth="1"/>
    <col min="255" max="256" width="12" style="54" bestFit="1" customWidth="1"/>
    <col min="257" max="259" width="11.7109375" style="54" bestFit="1" customWidth="1"/>
    <col min="260" max="260" width="12.5703125" style="54" bestFit="1" customWidth="1"/>
    <col min="261" max="262" width="11.7109375" style="54" bestFit="1" customWidth="1"/>
    <col min="263" max="263" width="12.7109375" style="54" bestFit="1" customWidth="1"/>
    <col min="264" max="266" width="0" style="54" hidden="1" customWidth="1"/>
    <col min="267" max="267" width="2" style="54" bestFit="1" customWidth="1"/>
    <col min="268" max="268" width="10.140625" style="54" bestFit="1" customWidth="1"/>
    <col min="269" max="503" width="9.140625" style="54"/>
    <col min="504" max="504" width="2.85546875" style="54" customWidth="1"/>
    <col min="505" max="505" width="2.7109375" style="54" customWidth="1"/>
    <col min="506" max="506" width="47" style="54" customWidth="1"/>
    <col min="507" max="507" width="11.7109375" style="54" bestFit="1" customWidth="1"/>
    <col min="508" max="508" width="11.85546875" style="54" bestFit="1" customWidth="1"/>
    <col min="509" max="510" width="11.7109375" style="54" bestFit="1" customWidth="1"/>
    <col min="511" max="512" width="12" style="54" bestFit="1" customWidth="1"/>
    <col min="513" max="515" width="11.7109375" style="54" bestFit="1" customWidth="1"/>
    <col min="516" max="516" width="12.5703125" style="54" bestFit="1" customWidth="1"/>
    <col min="517" max="518" width="11.7109375" style="54" bestFit="1" customWidth="1"/>
    <col min="519" max="519" width="12.7109375" style="54" bestFit="1" customWidth="1"/>
    <col min="520" max="522" width="0" style="54" hidden="1" customWidth="1"/>
    <col min="523" max="523" width="2" style="54" bestFit="1" customWidth="1"/>
    <col min="524" max="524" width="10.140625" style="54" bestFit="1" customWidth="1"/>
    <col min="525" max="759" width="9.140625" style="54"/>
    <col min="760" max="760" width="2.85546875" style="54" customWidth="1"/>
    <col min="761" max="761" width="2.7109375" style="54" customWidth="1"/>
    <col min="762" max="762" width="47" style="54" customWidth="1"/>
    <col min="763" max="763" width="11.7109375" style="54" bestFit="1" customWidth="1"/>
    <col min="764" max="764" width="11.85546875" style="54" bestFit="1" customWidth="1"/>
    <col min="765" max="766" width="11.7109375" style="54" bestFit="1" customWidth="1"/>
    <col min="767" max="768" width="12" style="54" bestFit="1" customWidth="1"/>
    <col min="769" max="771" width="11.7109375" style="54" bestFit="1" customWidth="1"/>
    <col min="772" max="772" width="12.5703125" style="54" bestFit="1" customWidth="1"/>
    <col min="773" max="774" width="11.7109375" style="54" bestFit="1" customWidth="1"/>
    <col min="775" max="775" width="12.7109375" style="54" bestFit="1" customWidth="1"/>
    <col min="776" max="778" width="0" style="54" hidden="1" customWidth="1"/>
    <col min="779" max="779" width="2" style="54" bestFit="1" customWidth="1"/>
    <col min="780" max="780" width="10.140625" style="54" bestFit="1" customWidth="1"/>
    <col min="781" max="1015" width="9.140625" style="54"/>
    <col min="1016" max="1016" width="2.85546875" style="54" customWidth="1"/>
    <col min="1017" max="1017" width="2.7109375" style="54" customWidth="1"/>
    <col min="1018" max="1018" width="47" style="54" customWidth="1"/>
    <col min="1019" max="1019" width="11.7109375" style="54" bestFit="1" customWidth="1"/>
    <col min="1020" max="1020" width="11.85546875" style="54" bestFit="1" customWidth="1"/>
    <col min="1021" max="1022" width="11.7109375" style="54" bestFit="1" customWidth="1"/>
    <col min="1023" max="1024" width="12" style="54" bestFit="1" customWidth="1"/>
    <col min="1025" max="1027" width="11.7109375" style="54" bestFit="1" customWidth="1"/>
    <col min="1028" max="1028" width="12.5703125" style="54" bestFit="1" customWidth="1"/>
    <col min="1029" max="1030" width="11.7109375" style="54" bestFit="1" customWidth="1"/>
    <col min="1031" max="1031" width="12.7109375" style="54" bestFit="1" customWidth="1"/>
    <col min="1032" max="1034" width="0" style="54" hidden="1" customWidth="1"/>
    <col min="1035" max="1035" width="2" style="54" bestFit="1" customWidth="1"/>
    <col min="1036" max="1036" width="10.140625" style="54" bestFit="1" customWidth="1"/>
    <col min="1037" max="1271" width="9.140625" style="54"/>
    <col min="1272" max="1272" width="2.85546875" style="54" customWidth="1"/>
    <col min="1273" max="1273" width="2.7109375" style="54" customWidth="1"/>
    <col min="1274" max="1274" width="47" style="54" customWidth="1"/>
    <col min="1275" max="1275" width="11.7109375" style="54" bestFit="1" customWidth="1"/>
    <col min="1276" max="1276" width="11.85546875" style="54" bestFit="1" customWidth="1"/>
    <col min="1277" max="1278" width="11.7109375" style="54" bestFit="1" customWidth="1"/>
    <col min="1279" max="1280" width="12" style="54" bestFit="1" customWidth="1"/>
    <col min="1281" max="1283" width="11.7109375" style="54" bestFit="1" customWidth="1"/>
    <col min="1284" max="1284" width="12.5703125" style="54" bestFit="1" customWidth="1"/>
    <col min="1285" max="1286" width="11.7109375" style="54" bestFit="1" customWidth="1"/>
    <col min="1287" max="1287" width="12.7109375" style="54" bestFit="1" customWidth="1"/>
    <col min="1288" max="1290" width="0" style="54" hidden="1" customWidth="1"/>
    <col min="1291" max="1291" width="2" style="54" bestFit="1" customWidth="1"/>
    <col min="1292" max="1292" width="10.140625" style="54" bestFit="1" customWidth="1"/>
    <col min="1293" max="1527" width="9.140625" style="54"/>
    <col min="1528" max="1528" width="2.85546875" style="54" customWidth="1"/>
    <col min="1529" max="1529" width="2.7109375" style="54" customWidth="1"/>
    <col min="1530" max="1530" width="47" style="54" customWidth="1"/>
    <col min="1531" max="1531" width="11.7109375" style="54" bestFit="1" customWidth="1"/>
    <col min="1532" max="1532" width="11.85546875" style="54" bestFit="1" customWidth="1"/>
    <col min="1533" max="1534" width="11.7109375" style="54" bestFit="1" customWidth="1"/>
    <col min="1535" max="1536" width="12" style="54" bestFit="1" customWidth="1"/>
    <col min="1537" max="1539" width="11.7109375" style="54" bestFit="1" customWidth="1"/>
    <col min="1540" max="1540" width="12.5703125" style="54" bestFit="1" customWidth="1"/>
    <col min="1541" max="1542" width="11.7109375" style="54" bestFit="1" customWidth="1"/>
    <col min="1543" max="1543" width="12.7109375" style="54" bestFit="1" customWidth="1"/>
    <col min="1544" max="1546" width="0" style="54" hidden="1" customWidth="1"/>
    <col min="1547" max="1547" width="2" style="54" bestFit="1" customWidth="1"/>
    <col min="1548" max="1548" width="10.140625" style="54" bestFit="1" customWidth="1"/>
    <col min="1549" max="1783" width="9.140625" style="54"/>
    <col min="1784" max="1784" width="2.85546875" style="54" customWidth="1"/>
    <col min="1785" max="1785" width="2.7109375" style="54" customWidth="1"/>
    <col min="1786" max="1786" width="47" style="54" customWidth="1"/>
    <col min="1787" max="1787" width="11.7109375" style="54" bestFit="1" customWidth="1"/>
    <col min="1788" max="1788" width="11.85546875" style="54" bestFit="1" customWidth="1"/>
    <col min="1789" max="1790" width="11.7109375" style="54" bestFit="1" customWidth="1"/>
    <col min="1791" max="1792" width="12" style="54" bestFit="1" customWidth="1"/>
    <col min="1793" max="1795" width="11.7109375" style="54" bestFit="1" customWidth="1"/>
    <col min="1796" max="1796" width="12.5703125" style="54" bestFit="1" customWidth="1"/>
    <col min="1797" max="1798" width="11.7109375" style="54" bestFit="1" customWidth="1"/>
    <col min="1799" max="1799" width="12.7109375" style="54" bestFit="1" customWidth="1"/>
    <col min="1800" max="1802" width="0" style="54" hidden="1" customWidth="1"/>
    <col min="1803" max="1803" width="2" style="54" bestFit="1" customWidth="1"/>
    <col min="1804" max="1804" width="10.140625" style="54" bestFit="1" customWidth="1"/>
    <col min="1805" max="2039" width="9.140625" style="54"/>
    <col min="2040" max="2040" width="2.85546875" style="54" customWidth="1"/>
    <col min="2041" max="2041" width="2.7109375" style="54" customWidth="1"/>
    <col min="2042" max="2042" width="47" style="54" customWidth="1"/>
    <col min="2043" max="2043" width="11.7109375" style="54" bestFit="1" customWidth="1"/>
    <col min="2044" max="2044" width="11.85546875" style="54" bestFit="1" customWidth="1"/>
    <col min="2045" max="2046" width="11.7109375" style="54" bestFit="1" customWidth="1"/>
    <col min="2047" max="2048" width="12" style="54" bestFit="1" customWidth="1"/>
    <col min="2049" max="2051" width="11.7109375" style="54" bestFit="1" customWidth="1"/>
    <col min="2052" max="2052" width="12.5703125" style="54" bestFit="1" customWidth="1"/>
    <col min="2053" max="2054" width="11.7109375" style="54" bestFit="1" customWidth="1"/>
    <col min="2055" max="2055" width="12.7109375" style="54" bestFit="1" customWidth="1"/>
    <col min="2056" max="2058" width="0" style="54" hidden="1" customWidth="1"/>
    <col min="2059" max="2059" width="2" style="54" bestFit="1" customWidth="1"/>
    <col min="2060" max="2060" width="10.140625" style="54" bestFit="1" customWidth="1"/>
    <col min="2061" max="2295" width="9.140625" style="54"/>
    <col min="2296" max="2296" width="2.85546875" style="54" customWidth="1"/>
    <col min="2297" max="2297" width="2.7109375" style="54" customWidth="1"/>
    <col min="2298" max="2298" width="47" style="54" customWidth="1"/>
    <col min="2299" max="2299" width="11.7109375" style="54" bestFit="1" customWidth="1"/>
    <col min="2300" max="2300" width="11.85546875" style="54" bestFit="1" customWidth="1"/>
    <col min="2301" max="2302" width="11.7109375" style="54" bestFit="1" customWidth="1"/>
    <col min="2303" max="2304" width="12" style="54" bestFit="1" customWidth="1"/>
    <col min="2305" max="2307" width="11.7109375" style="54" bestFit="1" customWidth="1"/>
    <col min="2308" max="2308" width="12.5703125" style="54" bestFit="1" customWidth="1"/>
    <col min="2309" max="2310" width="11.7109375" style="54" bestFit="1" customWidth="1"/>
    <col min="2311" max="2311" width="12.7109375" style="54" bestFit="1" customWidth="1"/>
    <col min="2312" max="2314" width="0" style="54" hidden="1" customWidth="1"/>
    <col min="2315" max="2315" width="2" style="54" bestFit="1" customWidth="1"/>
    <col min="2316" max="2316" width="10.140625" style="54" bestFit="1" customWidth="1"/>
    <col min="2317" max="2551" width="9.140625" style="54"/>
    <col min="2552" max="2552" width="2.85546875" style="54" customWidth="1"/>
    <col min="2553" max="2553" width="2.7109375" style="54" customWidth="1"/>
    <col min="2554" max="2554" width="47" style="54" customWidth="1"/>
    <col min="2555" max="2555" width="11.7109375" style="54" bestFit="1" customWidth="1"/>
    <col min="2556" max="2556" width="11.85546875" style="54" bestFit="1" customWidth="1"/>
    <col min="2557" max="2558" width="11.7109375" style="54" bestFit="1" customWidth="1"/>
    <col min="2559" max="2560" width="12" style="54" bestFit="1" customWidth="1"/>
    <col min="2561" max="2563" width="11.7109375" style="54" bestFit="1" customWidth="1"/>
    <col min="2564" max="2564" width="12.5703125" style="54" bestFit="1" customWidth="1"/>
    <col min="2565" max="2566" width="11.7109375" style="54" bestFit="1" customWidth="1"/>
    <col min="2567" max="2567" width="12.7109375" style="54" bestFit="1" customWidth="1"/>
    <col min="2568" max="2570" width="0" style="54" hidden="1" customWidth="1"/>
    <col min="2571" max="2571" width="2" style="54" bestFit="1" customWidth="1"/>
    <col min="2572" max="2572" width="10.140625" style="54" bestFit="1" customWidth="1"/>
    <col min="2573" max="2807" width="9.140625" style="54"/>
    <col min="2808" max="2808" width="2.85546875" style="54" customWidth="1"/>
    <col min="2809" max="2809" width="2.7109375" style="54" customWidth="1"/>
    <col min="2810" max="2810" width="47" style="54" customWidth="1"/>
    <col min="2811" max="2811" width="11.7109375" style="54" bestFit="1" customWidth="1"/>
    <col min="2812" max="2812" width="11.85546875" style="54" bestFit="1" customWidth="1"/>
    <col min="2813" max="2814" width="11.7109375" style="54" bestFit="1" customWidth="1"/>
    <col min="2815" max="2816" width="12" style="54" bestFit="1" customWidth="1"/>
    <col min="2817" max="2819" width="11.7109375" style="54" bestFit="1" customWidth="1"/>
    <col min="2820" max="2820" width="12.5703125" style="54" bestFit="1" customWidth="1"/>
    <col min="2821" max="2822" width="11.7109375" style="54" bestFit="1" customWidth="1"/>
    <col min="2823" max="2823" width="12.7109375" style="54" bestFit="1" customWidth="1"/>
    <col min="2824" max="2826" width="0" style="54" hidden="1" customWidth="1"/>
    <col min="2827" max="2827" width="2" style="54" bestFit="1" customWidth="1"/>
    <col min="2828" max="2828" width="10.140625" style="54" bestFit="1" customWidth="1"/>
    <col min="2829" max="3063" width="9.140625" style="54"/>
    <col min="3064" max="3064" width="2.85546875" style="54" customWidth="1"/>
    <col min="3065" max="3065" width="2.7109375" style="54" customWidth="1"/>
    <col min="3066" max="3066" width="47" style="54" customWidth="1"/>
    <col min="3067" max="3067" width="11.7109375" style="54" bestFit="1" customWidth="1"/>
    <col min="3068" max="3068" width="11.85546875" style="54" bestFit="1" customWidth="1"/>
    <col min="3069" max="3070" width="11.7109375" style="54" bestFit="1" customWidth="1"/>
    <col min="3071" max="3072" width="12" style="54" bestFit="1" customWidth="1"/>
    <col min="3073" max="3075" width="11.7109375" style="54" bestFit="1" customWidth="1"/>
    <col min="3076" max="3076" width="12.5703125" style="54" bestFit="1" customWidth="1"/>
    <col min="3077" max="3078" width="11.7109375" style="54" bestFit="1" customWidth="1"/>
    <col min="3079" max="3079" width="12.7109375" style="54" bestFit="1" customWidth="1"/>
    <col min="3080" max="3082" width="0" style="54" hidden="1" customWidth="1"/>
    <col min="3083" max="3083" width="2" style="54" bestFit="1" customWidth="1"/>
    <col min="3084" max="3084" width="10.140625" style="54" bestFit="1" customWidth="1"/>
    <col min="3085" max="3319" width="9.140625" style="54"/>
    <col min="3320" max="3320" width="2.85546875" style="54" customWidth="1"/>
    <col min="3321" max="3321" width="2.7109375" style="54" customWidth="1"/>
    <col min="3322" max="3322" width="47" style="54" customWidth="1"/>
    <col min="3323" max="3323" width="11.7109375" style="54" bestFit="1" customWidth="1"/>
    <col min="3324" max="3324" width="11.85546875" style="54" bestFit="1" customWidth="1"/>
    <col min="3325" max="3326" width="11.7109375" style="54" bestFit="1" customWidth="1"/>
    <col min="3327" max="3328" width="12" style="54" bestFit="1" customWidth="1"/>
    <col min="3329" max="3331" width="11.7109375" style="54" bestFit="1" customWidth="1"/>
    <col min="3332" max="3332" width="12.5703125" style="54" bestFit="1" customWidth="1"/>
    <col min="3333" max="3334" width="11.7109375" style="54" bestFit="1" customWidth="1"/>
    <col min="3335" max="3335" width="12.7109375" style="54" bestFit="1" customWidth="1"/>
    <col min="3336" max="3338" width="0" style="54" hidden="1" customWidth="1"/>
    <col min="3339" max="3339" width="2" style="54" bestFit="1" customWidth="1"/>
    <col min="3340" max="3340" width="10.140625" style="54" bestFit="1" customWidth="1"/>
    <col min="3341" max="3575" width="9.140625" style="54"/>
    <col min="3576" max="3576" width="2.85546875" style="54" customWidth="1"/>
    <col min="3577" max="3577" width="2.7109375" style="54" customWidth="1"/>
    <col min="3578" max="3578" width="47" style="54" customWidth="1"/>
    <col min="3579" max="3579" width="11.7109375" style="54" bestFit="1" customWidth="1"/>
    <col min="3580" max="3580" width="11.85546875" style="54" bestFit="1" customWidth="1"/>
    <col min="3581" max="3582" width="11.7109375" style="54" bestFit="1" customWidth="1"/>
    <col min="3583" max="3584" width="12" style="54" bestFit="1" customWidth="1"/>
    <col min="3585" max="3587" width="11.7109375" style="54" bestFit="1" customWidth="1"/>
    <col min="3588" max="3588" width="12.5703125" style="54" bestFit="1" customWidth="1"/>
    <col min="3589" max="3590" width="11.7109375" style="54" bestFit="1" customWidth="1"/>
    <col min="3591" max="3591" width="12.7109375" style="54" bestFit="1" customWidth="1"/>
    <col min="3592" max="3594" width="0" style="54" hidden="1" customWidth="1"/>
    <col min="3595" max="3595" width="2" style="54" bestFit="1" customWidth="1"/>
    <col min="3596" max="3596" width="10.140625" style="54" bestFit="1" customWidth="1"/>
    <col min="3597" max="3831" width="9.140625" style="54"/>
    <col min="3832" max="3832" width="2.85546875" style="54" customWidth="1"/>
    <col min="3833" max="3833" width="2.7109375" style="54" customWidth="1"/>
    <col min="3834" max="3834" width="47" style="54" customWidth="1"/>
    <col min="3835" max="3835" width="11.7109375" style="54" bestFit="1" customWidth="1"/>
    <col min="3836" max="3836" width="11.85546875" style="54" bestFit="1" customWidth="1"/>
    <col min="3837" max="3838" width="11.7109375" style="54" bestFit="1" customWidth="1"/>
    <col min="3839" max="3840" width="12" style="54" bestFit="1" customWidth="1"/>
    <col min="3841" max="3843" width="11.7109375" style="54" bestFit="1" customWidth="1"/>
    <col min="3844" max="3844" width="12.5703125" style="54" bestFit="1" customWidth="1"/>
    <col min="3845" max="3846" width="11.7109375" style="54" bestFit="1" customWidth="1"/>
    <col min="3847" max="3847" width="12.7109375" style="54" bestFit="1" customWidth="1"/>
    <col min="3848" max="3850" width="0" style="54" hidden="1" customWidth="1"/>
    <col min="3851" max="3851" width="2" style="54" bestFit="1" customWidth="1"/>
    <col min="3852" max="3852" width="10.140625" style="54" bestFit="1" customWidth="1"/>
    <col min="3853" max="4087" width="9.140625" style="54"/>
    <col min="4088" max="4088" width="2.85546875" style="54" customWidth="1"/>
    <col min="4089" max="4089" width="2.7109375" style="54" customWidth="1"/>
    <col min="4090" max="4090" width="47" style="54" customWidth="1"/>
    <col min="4091" max="4091" width="11.7109375" style="54" bestFit="1" customWidth="1"/>
    <col min="4092" max="4092" width="11.85546875" style="54" bestFit="1" customWidth="1"/>
    <col min="4093" max="4094" width="11.7109375" style="54" bestFit="1" customWidth="1"/>
    <col min="4095" max="4096" width="12" style="54" bestFit="1" customWidth="1"/>
    <col min="4097" max="4099" width="11.7109375" style="54" bestFit="1" customWidth="1"/>
    <col min="4100" max="4100" width="12.5703125" style="54" bestFit="1" customWidth="1"/>
    <col min="4101" max="4102" width="11.7109375" style="54" bestFit="1" customWidth="1"/>
    <col min="4103" max="4103" width="12.7109375" style="54" bestFit="1" customWidth="1"/>
    <col min="4104" max="4106" width="0" style="54" hidden="1" customWidth="1"/>
    <col min="4107" max="4107" width="2" style="54" bestFit="1" customWidth="1"/>
    <col min="4108" max="4108" width="10.140625" style="54" bestFit="1" customWidth="1"/>
    <col min="4109" max="4343" width="9.140625" style="54"/>
    <col min="4344" max="4344" width="2.85546875" style="54" customWidth="1"/>
    <col min="4345" max="4345" width="2.7109375" style="54" customWidth="1"/>
    <col min="4346" max="4346" width="47" style="54" customWidth="1"/>
    <col min="4347" max="4347" width="11.7109375" style="54" bestFit="1" customWidth="1"/>
    <col min="4348" max="4348" width="11.85546875" style="54" bestFit="1" customWidth="1"/>
    <col min="4349" max="4350" width="11.7109375" style="54" bestFit="1" customWidth="1"/>
    <col min="4351" max="4352" width="12" style="54" bestFit="1" customWidth="1"/>
    <col min="4353" max="4355" width="11.7109375" style="54" bestFit="1" customWidth="1"/>
    <col min="4356" max="4356" width="12.5703125" style="54" bestFit="1" customWidth="1"/>
    <col min="4357" max="4358" width="11.7109375" style="54" bestFit="1" customWidth="1"/>
    <col min="4359" max="4359" width="12.7109375" style="54" bestFit="1" customWidth="1"/>
    <col min="4360" max="4362" width="0" style="54" hidden="1" customWidth="1"/>
    <col min="4363" max="4363" width="2" style="54" bestFit="1" customWidth="1"/>
    <col min="4364" max="4364" width="10.140625" style="54" bestFit="1" customWidth="1"/>
    <col min="4365" max="4599" width="9.140625" style="54"/>
    <col min="4600" max="4600" width="2.85546875" style="54" customWidth="1"/>
    <col min="4601" max="4601" width="2.7109375" style="54" customWidth="1"/>
    <col min="4602" max="4602" width="47" style="54" customWidth="1"/>
    <col min="4603" max="4603" width="11.7109375" style="54" bestFit="1" customWidth="1"/>
    <col min="4604" max="4604" width="11.85546875" style="54" bestFit="1" customWidth="1"/>
    <col min="4605" max="4606" width="11.7109375" style="54" bestFit="1" customWidth="1"/>
    <col min="4607" max="4608" width="12" style="54" bestFit="1" customWidth="1"/>
    <col min="4609" max="4611" width="11.7109375" style="54" bestFit="1" customWidth="1"/>
    <col min="4612" max="4612" width="12.5703125" style="54" bestFit="1" customWidth="1"/>
    <col min="4613" max="4614" width="11.7109375" style="54" bestFit="1" customWidth="1"/>
    <col min="4615" max="4615" width="12.7109375" style="54" bestFit="1" customWidth="1"/>
    <col min="4616" max="4618" width="0" style="54" hidden="1" customWidth="1"/>
    <col min="4619" max="4619" width="2" style="54" bestFit="1" customWidth="1"/>
    <col min="4620" max="4620" width="10.140625" style="54" bestFit="1" customWidth="1"/>
    <col min="4621" max="4855" width="9.140625" style="54"/>
    <col min="4856" max="4856" width="2.85546875" style="54" customWidth="1"/>
    <col min="4857" max="4857" width="2.7109375" style="54" customWidth="1"/>
    <col min="4858" max="4858" width="47" style="54" customWidth="1"/>
    <col min="4859" max="4859" width="11.7109375" style="54" bestFit="1" customWidth="1"/>
    <col min="4860" max="4860" width="11.85546875" style="54" bestFit="1" customWidth="1"/>
    <col min="4861" max="4862" width="11.7109375" style="54" bestFit="1" customWidth="1"/>
    <col min="4863" max="4864" width="12" style="54" bestFit="1" customWidth="1"/>
    <col min="4865" max="4867" width="11.7109375" style="54" bestFit="1" customWidth="1"/>
    <col min="4868" max="4868" width="12.5703125" style="54" bestFit="1" customWidth="1"/>
    <col min="4869" max="4870" width="11.7109375" style="54" bestFit="1" customWidth="1"/>
    <col min="4871" max="4871" width="12.7109375" style="54" bestFit="1" customWidth="1"/>
    <col min="4872" max="4874" width="0" style="54" hidden="1" customWidth="1"/>
    <col min="4875" max="4875" width="2" style="54" bestFit="1" customWidth="1"/>
    <col min="4876" max="4876" width="10.140625" style="54" bestFit="1" customWidth="1"/>
    <col min="4877" max="5111" width="9.140625" style="54"/>
    <col min="5112" max="5112" width="2.85546875" style="54" customWidth="1"/>
    <col min="5113" max="5113" width="2.7109375" style="54" customWidth="1"/>
    <col min="5114" max="5114" width="47" style="54" customWidth="1"/>
    <col min="5115" max="5115" width="11.7109375" style="54" bestFit="1" customWidth="1"/>
    <col min="5116" max="5116" width="11.85546875" style="54" bestFit="1" customWidth="1"/>
    <col min="5117" max="5118" width="11.7109375" style="54" bestFit="1" customWidth="1"/>
    <col min="5119" max="5120" width="12" style="54" bestFit="1" customWidth="1"/>
    <col min="5121" max="5123" width="11.7109375" style="54" bestFit="1" customWidth="1"/>
    <col min="5124" max="5124" width="12.5703125" style="54" bestFit="1" customWidth="1"/>
    <col min="5125" max="5126" width="11.7109375" style="54" bestFit="1" customWidth="1"/>
    <col min="5127" max="5127" width="12.7109375" style="54" bestFit="1" customWidth="1"/>
    <col min="5128" max="5130" width="0" style="54" hidden="1" customWidth="1"/>
    <col min="5131" max="5131" width="2" style="54" bestFit="1" customWidth="1"/>
    <col min="5132" max="5132" width="10.140625" style="54" bestFit="1" customWidth="1"/>
    <col min="5133" max="5367" width="9.140625" style="54"/>
    <col min="5368" max="5368" width="2.85546875" style="54" customWidth="1"/>
    <col min="5369" max="5369" width="2.7109375" style="54" customWidth="1"/>
    <col min="5370" max="5370" width="47" style="54" customWidth="1"/>
    <col min="5371" max="5371" width="11.7109375" style="54" bestFit="1" customWidth="1"/>
    <col min="5372" max="5372" width="11.85546875" style="54" bestFit="1" customWidth="1"/>
    <col min="5373" max="5374" width="11.7109375" style="54" bestFit="1" customWidth="1"/>
    <col min="5375" max="5376" width="12" style="54" bestFit="1" customWidth="1"/>
    <col min="5377" max="5379" width="11.7109375" style="54" bestFit="1" customWidth="1"/>
    <col min="5380" max="5380" width="12.5703125" style="54" bestFit="1" customWidth="1"/>
    <col min="5381" max="5382" width="11.7109375" style="54" bestFit="1" customWidth="1"/>
    <col min="5383" max="5383" width="12.7109375" style="54" bestFit="1" customWidth="1"/>
    <col min="5384" max="5386" width="0" style="54" hidden="1" customWidth="1"/>
    <col min="5387" max="5387" width="2" style="54" bestFit="1" customWidth="1"/>
    <col min="5388" max="5388" width="10.140625" style="54" bestFit="1" customWidth="1"/>
    <col min="5389" max="5623" width="9.140625" style="54"/>
    <col min="5624" max="5624" width="2.85546875" style="54" customWidth="1"/>
    <col min="5625" max="5625" width="2.7109375" style="54" customWidth="1"/>
    <col min="5626" max="5626" width="47" style="54" customWidth="1"/>
    <col min="5627" max="5627" width="11.7109375" style="54" bestFit="1" customWidth="1"/>
    <col min="5628" max="5628" width="11.85546875" style="54" bestFit="1" customWidth="1"/>
    <col min="5629" max="5630" width="11.7109375" style="54" bestFit="1" customWidth="1"/>
    <col min="5631" max="5632" width="12" style="54" bestFit="1" customWidth="1"/>
    <col min="5633" max="5635" width="11.7109375" style="54" bestFit="1" customWidth="1"/>
    <col min="5636" max="5636" width="12.5703125" style="54" bestFit="1" customWidth="1"/>
    <col min="5637" max="5638" width="11.7109375" style="54" bestFit="1" customWidth="1"/>
    <col min="5639" max="5639" width="12.7109375" style="54" bestFit="1" customWidth="1"/>
    <col min="5640" max="5642" width="0" style="54" hidden="1" customWidth="1"/>
    <col min="5643" max="5643" width="2" style="54" bestFit="1" customWidth="1"/>
    <col min="5644" max="5644" width="10.140625" style="54" bestFit="1" customWidth="1"/>
    <col min="5645" max="5879" width="9.140625" style="54"/>
    <col min="5880" max="5880" width="2.85546875" style="54" customWidth="1"/>
    <col min="5881" max="5881" width="2.7109375" style="54" customWidth="1"/>
    <col min="5882" max="5882" width="47" style="54" customWidth="1"/>
    <col min="5883" max="5883" width="11.7109375" style="54" bestFit="1" customWidth="1"/>
    <col min="5884" max="5884" width="11.85546875" style="54" bestFit="1" customWidth="1"/>
    <col min="5885" max="5886" width="11.7109375" style="54" bestFit="1" customWidth="1"/>
    <col min="5887" max="5888" width="12" style="54" bestFit="1" customWidth="1"/>
    <col min="5889" max="5891" width="11.7109375" style="54" bestFit="1" customWidth="1"/>
    <col min="5892" max="5892" width="12.5703125" style="54" bestFit="1" customWidth="1"/>
    <col min="5893" max="5894" width="11.7109375" style="54" bestFit="1" customWidth="1"/>
    <col min="5895" max="5895" width="12.7109375" style="54" bestFit="1" customWidth="1"/>
    <col min="5896" max="5898" width="0" style="54" hidden="1" customWidth="1"/>
    <col min="5899" max="5899" width="2" style="54" bestFit="1" customWidth="1"/>
    <col min="5900" max="5900" width="10.140625" style="54" bestFit="1" customWidth="1"/>
    <col min="5901" max="6135" width="9.140625" style="54"/>
    <col min="6136" max="6136" width="2.85546875" style="54" customWidth="1"/>
    <col min="6137" max="6137" width="2.7109375" style="54" customWidth="1"/>
    <col min="6138" max="6138" width="47" style="54" customWidth="1"/>
    <col min="6139" max="6139" width="11.7109375" style="54" bestFit="1" customWidth="1"/>
    <col min="6140" max="6140" width="11.85546875" style="54" bestFit="1" customWidth="1"/>
    <col min="6141" max="6142" width="11.7109375" style="54" bestFit="1" customWidth="1"/>
    <col min="6143" max="6144" width="12" style="54" bestFit="1" customWidth="1"/>
    <col min="6145" max="6147" width="11.7109375" style="54" bestFit="1" customWidth="1"/>
    <col min="6148" max="6148" width="12.5703125" style="54" bestFit="1" customWidth="1"/>
    <col min="6149" max="6150" width="11.7109375" style="54" bestFit="1" customWidth="1"/>
    <col min="6151" max="6151" width="12.7109375" style="54" bestFit="1" customWidth="1"/>
    <col min="6152" max="6154" width="0" style="54" hidden="1" customWidth="1"/>
    <col min="6155" max="6155" width="2" style="54" bestFit="1" customWidth="1"/>
    <col min="6156" max="6156" width="10.140625" style="54" bestFit="1" customWidth="1"/>
    <col min="6157" max="6391" width="9.140625" style="54"/>
    <col min="6392" max="6392" width="2.85546875" style="54" customWidth="1"/>
    <col min="6393" max="6393" width="2.7109375" style="54" customWidth="1"/>
    <col min="6394" max="6394" width="47" style="54" customWidth="1"/>
    <col min="6395" max="6395" width="11.7109375" style="54" bestFit="1" customWidth="1"/>
    <col min="6396" max="6396" width="11.85546875" style="54" bestFit="1" customWidth="1"/>
    <col min="6397" max="6398" width="11.7109375" style="54" bestFit="1" customWidth="1"/>
    <col min="6399" max="6400" width="12" style="54" bestFit="1" customWidth="1"/>
    <col min="6401" max="6403" width="11.7109375" style="54" bestFit="1" customWidth="1"/>
    <col min="6404" max="6404" width="12.5703125" style="54" bestFit="1" customWidth="1"/>
    <col min="6405" max="6406" width="11.7109375" style="54" bestFit="1" customWidth="1"/>
    <col min="6407" max="6407" width="12.7109375" style="54" bestFit="1" customWidth="1"/>
    <col min="6408" max="6410" width="0" style="54" hidden="1" customWidth="1"/>
    <col min="6411" max="6411" width="2" style="54" bestFit="1" customWidth="1"/>
    <col min="6412" max="6412" width="10.140625" style="54" bestFit="1" customWidth="1"/>
    <col min="6413" max="6647" width="9.140625" style="54"/>
    <col min="6648" max="6648" width="2.85546875" style="54" customWidth="1"/>
    <col min="6649" max="6649" width="2.7109375" style="54" customWidth="1"/>
    <col min="6650" max="6650" width="47" style="54" customWidth="1"/>
    <col min="6651" max="6651" width="11.7109375" style="54" bestFit="1" customWidth="1"/>
    <col min="6652" max="6652" width="11.85546875" style="54" bestFit="1" customWidth="1"/>
    <col min="6653" max="6654" width="11.7109375" style="54" bestFit="1" customWidth="1"/>
    <col min="6655" max="6656" width="12" style="54" bestFit="1" customWidth="1"/>
    <col min="6657" max="6659" width="11.7109375" style="54" bestFit="1" customWidth="1"/>
    <col min="6660" max="6660" width="12.5703125" style="54" bestFit="1" customWidth="1"/>
    <col min="6661" max="6662" width="11.7109375" style="54" bestFit="1" customWidth="1"/>
    <col min="6663" max="6663" width="12.7109375" style="54" bestFit="1" customWidth="1"/>
    <col min="6664" max="6666" width="0" style="54" hidden="1" customWidth="1"/>
    <col min="6667" max="6667" width="2" style="54" bestFit="1" customWidth="1"/>
    <col min="6668" max="6668" width="10.140625" style="54" bestFit="1" customWidth="1"/>
    <col min="6669" max="6903" width="9.140625" style="54"/>
    <col min="6904" max="6904" width="2.85546875" style="54" customWidth="1"/>
    <col min="6905" max="6905" width="2.7109375" style="54" customWidth="1"/>
    <col min="6906" max="6906" width="47" style="54" customWidth="1"/>
    <col min="6907" max="6907" width="11.7109375" style="54" bestFit="1" customWidth="1"/>
    <col min="6908" max="6908" width="11.85546875" style="54" bestFit="1" customWidth="1"/>
    <col min="6909" max="6910" width="11.7109375" style="54" bestFit="1" customWidth="1"/>
    <col min="6911" max="6912" width="12" style="54" bestFit="1" customWidth="1"/>
    <col min="6913" max="6915" width="11.7109375" style="54" bestFit="1" customWidth="1"/>
    <col min="6916" max="6916" width="12.5703125" style="54" bestFit="1" customWidth="1"/>
    <col min="6917" max="6918" width="11.7109375" style="54" bestFit="1" customWidth="1"/>
    <col min="6919" max="6919" width="12.7109375" style="54" bestFit="1" customWidth="1"/>
    <col min="6920" max="6922" width="0" style="54" hidden="1" customWidth="1"/>
    <col min="6923" max="6923" width="2" style="54" bestFit="1" customWidth="1"/>
    <col min="6924" max="6924" width="10.140625" style="54" bestFit="1" customWidth="1"/>
    <col min="6925" max="7159" width="9.140625" style="54"/>
    <col min="7160" max="7160" width="2.85546875" style="54" customWidth="1"/>
    <col min="7161" max="7161" width="2.7109375" style="54" customWidth="1"/>
    <col min="7162" max="7162" width="47" style="54" customWidth="1"/>
    <col min="7163" max="7163" width="11.7109375" style="54" bestFit="1" customWidth="1"/>
    <col min="7164" max="7164" width="11.85546875" style="54" bestFit="1" customWidth="1"/>
    <col min="7165" max="7166" width="11.7109375" style="54" bestFit="1" customWidth="1"/>
    <col min="7167" max="7168" width="12" style="54" bestFit="1" customWidth="1"/>
    <col min="7169" max="7171" width="11.7109375" style="54" bestFit="1" customWidth="1"/>
    <col min="7172" max="7172" width="12.5703125" style="54" bestFit="1" customWidth="1"/>
    <col min="7173" max="7174" width="11.7109375" style="54" bestFit="1" customWidth="1"/>
    <col min="7175" max="7175" width="12.7109375" style="54" bestFit="1" customWidth="1"/>
    <col min="7176" max="7178" width="0" style="54" hidden="1" customWidth="1"/>
    <col min="7179" max="7179" width="2" style="54" bestFit="1" customWidth="1"/>
    <col min="7180" max="7180" width="10.140625" style="54" bestFit="1" customWidth="1"/>
    <col min="7181" max="7415" width="9.140625" style="54"/>
    <col min="7416" max="7416" width="2.85546875" style="54" customWidth="1"/>
    <col min="7417" max="7417" width="2.7109375" style="54" customWidth="1"/>
    <col min="7418" max="7418" width="47" style="54" customWidth="1"/>
    <col min="7419" max="7419" width="11.7109375" style="54" bestFit="1" customWidth="1"/>
    <col min="7420" max="7420" width="11.85546875" style="54" bestFit="1" customWidth="1"/>
    <col min="7421" max="7422" width="11.7109375" style="54" bestFit="1" customWidth="1"/>
    <col min="7423" max="7424" width="12" style="54" bestFit="1" customWidth="1"/>
    <col min="7425" max="7427" width="11.7109375" style="54" bestFit="1" customWidth="1"/>
    <col min="7428" max="7428" width="12.5703125" style="54" bestFit="1" customWidth="1"/>
    <col min="7429" max="7430" width="11.7109375" style="54" bestFit="1" customWidth="1"/>
    <col min="7431" max="7431" width="12.7109375" style="54" bestFit="1" customWidth="1"/>
    <col min="7432" max="7434" width="0" style="54" hidden="1" customWidth="1"/>
    <col min="7435" max="7435" width="2" style="54" bestFit="1" customWidth="1"/>
    <col min="7436" max="7436" width="10.140625" style="54" bestFit="1" customWidth="1"/>
    <col min="7437" max="7671" width="9.140625" style="54"/>
    <col min="7672" max="7672" width="2.85546875" style="54" customWidth="1"/>
    <col min="7673" max="7673" width="2.7109375" style="54" customWidth="1"/>
    <col min="7674" max="7674" width="47" style="54" customWidth="1"/>
    <col min="7675" max="7675" width="11.7109375" style="54" bestFit="1" customWidth="1"/>
    <col min="7676" max="7676" width="11.85546875" style="54" bestFit="1" customWidth="1"/>
    <col min="7677" max="7678" width="11.7109375" style="54" bestFit="1" customWidth="1"/>
    <col min="7679" max="7680" width="12" style="54" bestFit="1" customWidth="1"/>
    <col min="7681" max="7683" width="11.7109375" style="54" bestFit="1" customWidth="1"/>
    <col min="7684" max="7684" width="12.5703125" style="54" bestFit="1" customWidth="1"/>
    <col min="7685" max="7686" width="11.7109375" style="54" bestFit="1" customWidth="1"/>
    <col min="7687" max="7687" width="12.7109375" style="54" bestFit="1" customWidth="1"/>
    <col min="7688" max="7690" width="0" style="54" hidden="1" customWidth="1"/>
    <col min="7691" max="7691" width="2" style="54" bestFit="1" customWidth="1"/>
    <col min="7692" max="7692" width="10.140625" style="54" bestFit="1" customWidth="1"/>
    <col min="7693" max="7927" width="9.140625" style="54"/>
    <col min="7928" max="7928" width="2.85546875" style="54" customWidth="1"/>
    <col min="7929" max="7929" width="2.7109375" style="54" customWidth="1"/>
    <col min="7930" max="7930" width="47" style="54" customWidth="1"/>
    <col min="7931" max="7931" width="11.7109375" style="54" bestFit="1" customWidth="1"/>
    <col min="7932" max="7932" width="11.85546875" style="54" bestFit="1" customWidth="1"/>
    <col min="7933" max="7934" width="11.7109375" style="54" bestFit="1" customWidth="1"/>
    <col min="7935" max="7936" width="12" style="54" bestFit="1" customWidth="1"/>
    <col min="7937" max="7939" width="11.7109375" style="54" bestFit="1" customWidth="1"/>
    <col min="7940" max="7940" width="12.5703125" style="54" bestFit="1" customWidth="1"/>
    <col min="7941" max="7942" width="11.7109375" style="54" bestFit="1" customWidth="1"/>
    <col min="7943" max="7943" width="12.7109375" style="54" bestFit="1" customWidth="1"/>
    <col min="7944" max="7946" width="0" style="54" hidden="1" customWidth="1"/>
    <col min="7947" max="7947" width="2" style="54" bestFit="1" customWidth="1"/>
    <col min="7948" max="7948" width="10.140625" style="54" bestFit="1" customWidth="1"/>
    <col min="7949" max="8183" width="9.140625" style="54"/>
    <col min="8184" max="8184" width="2.85546875" style="54" customWidth="1"/>
    <col min="8185" max="8185" width="2.7109375" style="54" customWidth="1"/>
    <col min="8186" max="8186" width="47" style="54" customWidth="1"/>
    <col min="8187" max="8187" width="11.7109375" style="54" bestFit="1" customWidth="1"/>
    <col min="8188" max="8188" width="11.85546875" style="54" bestFit="1" customWidth="1"/>
    <col min="8189" max="8190" width="11.7109375" style="54" bestFit="1" customWidth="1"/>
    <col min="8191" max="8192" width="12" style="54" bestFit="1" customWidth="1"/>
    <col min="8193" max="8195" width="11.7109375" style="54" bestFit="1" customWidth="1"/>
    <col min="8196" max="8196" width="12.5703125" style="54" bestFit="1" customWidth="1"/>
    <col min="8197" max="8198" width="11.7109375" style="54" bestFit="1" customWidth="1"/>
    <col min="8199" max="8199" width="12.7109375" style="54" bestFit="1" customWidth="1"/>
    <col min="8200" max="8202" width="0" style="54" hidden="1" customWidth="1"/>
    <col min="8203" max="8203" width="2" style="54" bestFit="1" customWidth="1"/>
    <col min="8204" max="8204" width="10.140625" style="54" bestFit="1" customWidth="1"/>
    <col min="8205" max="8439" width="9.140625" style="54"/>
    <col min="8440" max="8440" width="2.85546875" style="54" customWidth="1"/>
    <col min="8441" max="8441" width="2.7109375" style="54" customWidth="1"/>
    <col min="8442" max="8442" width="47" style="54" customWidth="1"/>
    <col min="8443" max="8443" width="11.7109375" style="54" bestFit="1" customWidth="1"/>
    <col min="8444" max="8444" width="11.85546875" style="54" bestFit="1" customWidth="1"/>
    <col min="8445" max="8446" width="11.7109375" style="54" bestFit="1" customWidth="1"/>
    <col min="8447" max="8448" width="12" style="54" bestFit="1" customWidth="1"/>
    <col min="8449" max="8451" width="11.7109375" style="54" bestFit="1" customWidth="1"/>
    <col min="8452" max="8452" width="12.5703125" style="54" bestFit="1" customWidth="1"/>
    <col min="8453" max="8454" width="11.7109375" style="54" bestFit="1" customWidth="1"/>
    <col min="8455" max="8455" width="12.7109375" style="54" bestFit="1" customWidth="1"/>
    <col min="8456" max="8458" width="0" style="54" hidden="1" customWidth="1"/>
    <col min="8459" max="8459" width="2" style="54" bestFit="1" customWidth="1"/>
    <col min="8460" max="8460" width="10.140625" style="54" bestFit="1" customWidth="1"/>
    <col min="8461" max="8695" width="9.140625" style="54"/>
    <col min="8696" max="8696" width="2.85546875" style="54" customWidth="1"/>
    <col min="8697" max="8697" width="2.7109375" style="54" customWidth="1"/>
    <col min="8698" max="8698" width="47" style="54" customWidth="1"/>
    <col min="8699" max="8699" width="11.7109375" style="54" bestFit="1" customWidth="1"/>
    <col min="8700" max="8700" width="11.85546875" style="54" bestFit="1" customWidth="1"/>
    <col min="8701" max="8702" width="11.7109375" style="54" bestFit="1" customWidth="1"/>
    <col min="8703" max="8704" width="12" style="54" bestFit="1" customWidth="1"/>
    <col min="8705" max="8707" width="11.7109375" style="54" bestFit="1" customWidth="1"/>
    <col min="8708" max="8708" width="12.5703125" style="54" bestFit="1" customWidth="1"/>
    <col min="8709" max="8710" width="11.7109375" style="54" bestFit="1" customWidth="1"/>
    <col min="8711" max="8711" width="12.7109375" style="54" bestFit="1" customWidth="1"/>
    <col min="8712" max="8714" width="0" style="54" hidden="1" customWidth="1"/>
    <col min="8715" max="8715" width="2" style="54" bestFit="1" customWidth="1"/>
    <col min="8716" max="8716" width="10.140625" style="54" bestFit="1" customWidth="1"/>
    <col min="8717" max="8951" width="9.140625" style="54"/>
    <col min="8952" max="8952" width="2.85546875" style="54" customWidth="1"/>
    <col min="8953" max="8953" width="2.7109375" style="54" customWidth="1"/>
    <col min="8954" max="8954" width="47" style="54" customWidth="1"/>
    <col min="8955" max="8955" width="11.7109375" style="54" bestFit="1" customWidth="1"/>
    <col min="8956" max="8956" width="11.85546875" style="54" bestFit="1" customWidth="1"/>
    <col min="8957" max="8958" width="11.7109375" style="54" bestFit="1" customWidth="1"/>
    <col min="8959" max="8960" width="12" style="54" bestFit="1" customWidth="1"/>
    <col min="8961" max="8963" width="11.7109375" style="54" bestFit="1" customWidth="1"/>
    <col min="8964" max="8964" width="12.5703125" style="54" bestFit="1" customWidth="1"/>
    <col min="8965" max="8966" width="11.7109375" style="54" bestFit="1" customWidth="1"/>
    <col min="8967" max="8967" width="12.7109375" style="54" bestFit="1" customWidth="1"/>
    <col min="8968" max="8970" width="0" style="54" hidden="1" customWidth="1"/>
    <col min="8971" max="8971" width="2" style="54" bestFit="1" customWidth="1"/>
    <col min="8972" max="8972" width="10.140625" style="54" bestFit="1" customWidth="1"/>
    <col min="8973" max="9207" width="9.140625" style="54"/>
    <col min="9208" max="9208" width="2.85546875" style="54" customWidth="1"/>
    <col min="9209" max="9209" width="2.7109375" style="54" customWidth="1"/>
    <col min="9210" max="9210" width="47" style="54" customWidth="1"/>
    <col min="9211" max="9211" width="11.7109375" style="54" bestFit="1" customWidth="1"/>
    <col min="9212" max="9212" width="11.85546875" style="54" bestFit="1" customWidth="1"/>
    <col min="9213" max="9214" width="11.7109375" style="54" bestFit="1" customWidth="1"/>
    <col min="9215" max="9216" width="12" style="54" bestFit="1" customWidth="1"/>
    <col min="9217" max="9219" width="11.7109375" style="54" bestFit="1" customWidth="1"/>
    <col min="9220" max="9220" width="12.5703125" style="54" bestFit="1" customWidth="1"/>
    <col min="9221" max="9222" width="11.7109375" style="54" bestFit="1" customWidth="1"/>
    <col min="9223" max="9223" width="12.7109375" style="54" bestFit="1" customWidth="1"/>
    <col min="9224" max="9226" width="0" style="54" hidden="1" customWidth="1"/>
    <col min="9227" max="9227" width="2" style="54" bestFit="1" customWidth="1"/>
    <col min="9228" max="9228" width="10.140625" style="54" bestFit="1" customWidth="1"/>
    <col min="9229" max="9463" width="9.140625" style="54"/>
    <col min="9464" max="9464" width="2.85546875" style="54" customWidth="1"/>
    <col min="9465" max="9465" width="2.7109375" style="54" customWidth="1"/>
    <col min="9466" max="9466" width="47" style="54" customWidth="1"/>
    <col min="9467" max="9467" width="11.7109375" style="54" bestFit="1" customWidth="1"/>
    <col min="9468" max="9468" width="11.85546875" style="54" bestFit="1" customWidth="1"/>
    <col min="9469" max="9470" width="11.7109375" style="54" bestFit="1" customWidth="1"/>
    <col min="9471" max="9472" width="12" style="54" bestFit="1" customWidth="1"/>
    <col min="9473" max="9475" width="11.7109375" style="54" bestFit="1" customWidth="1"/>
    <col min="9476" max="9476" width="12.5703125" style="54" bestFit="1" customWidth="1"/>
    <col min="9477" max="9478" width="11.7109375" style="54" bestFit="1" customWidth="1"/>
    <col min="9479" max="9479" width="12.7109375" style="54" bestFit="1" customWidth="1"/>
    <col min="9480" max="9482" width="0" style="54" hidden="1" customWidth="1"/>
    <col min="9483" max="9483" width="2" style="54" bestFit="1" customWidth="1"/>
    <col min="9484" max="9484" width="10.140625" style="54" bestFit="1" customWidth="1"/>
    <col min="9485" max="9719" width="9.140625" style="54"/>
    <col min="9720" max="9720" width="2.85546875" style="54" customWidth="1"/>
    <col min="9721" max="9721" width="2.7109375" style="54" customWidth="1"/>
    <col min="9722" max="9722" width="47" style="54" customWidth="1"/>
    <col min="9723" max="9723" width="11.7109375" style="54" bestFit="1" customWidth="1"/>
    <col min="9724" max="9724" width="11.85546875" style="54" bestFit="1" customWidth="1"/>
    <col min="9725" max="9726" width="11.7109375" style="54" bestFit="1" customWidth="1"/>
    <col min="9727" max="9728" width="12" style="54" bestFit="1" customWidth="1"/>
    <col min="9729" max="9731" width="11.7109375" style="54" bestFit="1" customWidth="1"/>
    <col min="9732" max="9732" width="12.5703125" style="54" bestFit="1" customWidth="1"/>
    <col min="9733" max="9734" width="11.7109375" style="54" bestFit="1" customWidth="1"/>
    <col min="9735" max="9735" width="12.7109375" style="54" bestFit="1" customWidth="1"/>
    <col min="9736" max="9738" width="0" style="54" hidden="1" customWidth="1"/>
    <col min="9739" max="9739" width="2" style="54" bestFit="1" customWidth="1"/>
    <col min="9740" max="9740" width="10.140625" style="54" bestFit="1" customWidth="1"/>
    <col min="9741" max="9975" width="9.140625" style="54"/>
    <col min="9976" max="9976" width="2.85546875" style="54" customWidth="1"/>
    <col min="9977" max="9977" width="2.7109375" style="54" customWidth="1"/>
    <col min="9978" max="9978" width="47" style="54" customWidth="1"/>
    <col min="9979" max="9979" width="11.7109375" style="54" bestFit="1" customWidth="1"/>
    <col min="9980" max="9980" width="11.85546875" style="54" bestFit="1" customWidth="1"/>
    <col min="9981" max="9982" width="11.7109375" style="54" bestFit="1" customWidth="1"/>
    <col min="9983" max="9984" width="12" style="54" bestFit="1" customWidth="1"/>
    <col min="9985" max="9987" width="11.7109375" style="54" bestFit="1" customWidth="1"/>
    <col min="9988" max="9988" width="12.5703125" style="54" bestFit="1" customWidth="1"/>
    <col min="9989" max="9990" width="11.7109375" style="54" bestFit="1" customWidth="1"/>
    <col min="9991" max="9991" width="12.7109375" style="54" bestFit="1" customWidth="1"/>
    <col min="9992" max="9994" width="0" style="54" hidden="1" customWidth="1"/>
    <col min="9995" max="9995" width="2" style="54" bestFit="1" customWidth="1"/>
    <col min="9996" max="9996" width="10.140625" style="54" bestFit="1" customWidth="1"/>
    <col min="9997" max="10231" width="9.140625" style="54"/>
    <col min="10232" max="10232" width="2.85546875" style="54" customWidth="1"/>
    <col min="10233" max="10233" width="2.7109375" style="54" customWidth="1"/>
    <col min="10234" max="10234" width="47" style="54" customWidth="1"/>
    <col min="10235" max="10235" width="11.7109375" style="54" bestFit="1" customWidth="1"/>
    <col min="10236" max="10236" width="11.85546875" style="54" bestFit="1" customWidth="1"/>
    <col min="10237" max="10238" width="11.7109375" style="54" bestFit="1" customWidth="1"/>
    <col min="10239" max="10240" width="12" style="54" bestFit="1" customWidth="1"/>
    <col min="10241" max="10243" width="11.7109375" style="54" bestFit="1" customWidth="1"/>
    <col min="10244" max="10244" width="12.5703125" style="54" bestFit="1" customWidth="1"/>
    <col min="10245" max="10246" width="11.7109375" style="54" bestFit="1" customWidth="1"/>
    <col min="10247" max="10247" width="12.7109375" style="54" bestFit="1" customWidth="1"/>
    <col min="10248" max="10250" width="0" style="54" hidden="1" customWidth="1"/>
    <col min="10251" max="10251" width="2" style="54" bestFit="1" customWidth="1"/>
    <col min="10252" max="10252" width="10.140625" style="54" bestFit="1" customWidth="1"/>
    <col min="10253" max="10487" width="9.140625" style="54"/>
    <col min="10488" max="10488" width="2.85546875" style="54" customWidth="1"/>
    <col min="10489" max="10489" width="2.7109375" style="54" customWidth="1"/>
    <col min="10490" max="10490" width="47" style="54" customWidth="1"/>
    <col min="10491" max="10491" width="11.7109375" style="54" bestFit="1" customWidth="1"/>
    <col min="10492" max="10492" width="11.85546875" style="54" bestFit="1" customWidth="1"/>
    <col min="10493" max="10494" width="11.7109375" style="54" bestFit="1" customWidth="1"/>
    <col min="10495" max="10496" width="12" style="54" bestFit="1" customWidth="1"/>
    <col min="10497" max="10499" width="11.7109375" style="54" bestFit="1" customWidth="1"/>
    <col min="10500" max="10500" width="12.5703125" style="54" bestFit="1" customWidth="1"/>
    <col min="10501" max="10502" width="11.7109375" style="54" bestFit="1" customWidth="1"/>
    <col min="10503" max="10503" width="12.7109375" style="54" bestFit="1" customWidth="1"/>
    <col min="10504" max="10506" width="0" style="54" hidden="1" customWidth="1"/>
    <col min="10507" max="10507" width="2" style="54" bestFit="1" customWidth="1"/>
    <col min="10508" max="10508" width="10.140625" style="54" bestFit="1" customWidth="1"/>
    <col min="10509" max="10743" width="9.140625" style="54"/>
    <col min="10744" max="10744" width="2.85546875" style="54" customWidth="1"/>
    <col min="10745" max="10745" width="2.7109375" style="54" customWidth="1"/>
    <col min="10746" max="10746" width="47" style="54" customWidth="1"/>
    <col min="10747" max="10747" width="11.7109375" style="54" bestFit="1" customWidth="1"/>
    <col min="10748" max="10748" width="11.85546875" style="54" bestFit="1" customWidth="1"/>
    <col min="10749" max="10750" width="11.7109375" style="54" bestFit="1" customWidth="1"/>
    <col min="10751" max="10752" width="12" style="54" bestFit="1" customWidth="1"/>
    <col min="10753" max="10755" width="11.7109375" style="54" bestFit="1" customWidth="1"/>
    <col min="10756" max="10756" width="12.5703125" style="54" bestFit="1" customWidth="1"/>
    <col min="10757" max="10758" width="11.7109375" style="54" bestFit="1" customWidth="1"/>
    <col min="10759" max="10759" width="12.7109375" style="54" bestFit="1" customWidth="1"/>
    <col min="10760" max="10762" width="0" style="54" hidden="1" customWidth="1"/>
    <col min="10763" max="10763" width="2" style="54" bestFit="1" customWidth="1"/>
    <col min="10764" max="10764" width="10.140625" style="54" bestFit="1" customWidth="1"/>
    <col min="10765" max="10999" width="9.140625" style="54"/>
    <col min="11000" max="11000" width="2.85546875" style="54" customWidth="1"/>
    <col min="11001" max="11001" width="2.7109375" style="54" customWidth="1"/>
    <col min="11002" max="11002" width="47" style="54" customWidth="1"/>
    <col min="11003" max="11003" width="11.7109375" style="54" bestFit="1" customWidth="1"/>
    <col min="11004" max="11004" width="11.85546875" style="54" bestFit="1" customWidth="1"/>
    <col min="11005" max="11006" width="11.7109375" style="54" bestFit="1" customWidth="1"/>
    <col min="11007" max="11008" width="12" style="54" bestFit="1" customWidth="1"/>
    <col min="11009" max="11011" width="11.7109375" style="54" bestFit="1" customWidth="1"/>
    <col min="11012" max="11012" width="12.5703125" style="54" bestFit="1" customWidth="1"/>
    <col min="11013" max="11014" width="11.7109375" style="54" bestFit="1" customWidth="1"/>
    <col min="11015" max="11015" width="12.7109375" style="54" bestFit="1" customWidth="1"/>
    <col min="11016" max="11018" width="0" style="54" hidden="1" customWidth="1"/>
    <col min="11019" max="11019" width="2" style="54" bestFit="1" customWidth="1"/>
    <col min="11020" max="11020" width="10.140625" style="54" bestFit="1" customWidth="1"/>
    <col min="11021" max="11255" width="9.140625" style="54"/>
    <col min="11256" max="11256" width="2.85546875" style="54" customWidth="1"/>
    <col min="11257" max="11257" width="2.7109375" style="54" customWidth="1"/>
    <col min="11258" max="11258" width="47" style="54" customWidth="1"/>
    <col min="11259" max="11259" width="11.7109375" style="54" bestFit="1" customWidth="1"/>
    <col min="11260" max="11260" width="11.85546875" style="54" bestFit="1" customWidth="1"/>
    <col min="11261" max="11262" width="11.7109375" style="54" bestFit="1" customWidth="1"/>
    <col min="11263" max="11264" width="12" style="54" bestFit="1" customWidth="1"/>
    <col min="11265" max="11267" width="11.7109375" style="54" bestFit="1" customWidth="1"/>
    <col min="11268" max="11268" width="12.5703125" style="54" bestFit="1" customWidth="1"/>
    <col min="11269" max="11270" width="11.7109375" style="54" bestFit="1" customWidth="1"/>
    <col min="11271" max="11271" width="12.7109375" style="54" bestFit="1" customWidth="1"/>
    <col min="11272" max="11274" width="0" style="54" hidden="1" customWidth="1"/>
    <col min="11275" max="11275" width="2" style="54" bestFit="1" customWidth="1"/>
    <col min="11276" max="11276" width="10.140625" style="54" bestFit="1" customWidth="1"/>
    <col min="11277" max="11511" width="9.140625" style="54"/>
    <col min="11512" max="11512" width="2.85546875" style="54" customWidth="1"/>
    <col min="11513" max="11513" width="2.7109375" style="54" customWidth="1"/>
    <col min="11514" max="11514" width="47" style="54" customWidth="1"/>
    <col min="11515" max="11515" width="11.7109375" style="54" bestFit="1" customWidth="1"/>
    <col min="11516" max="11516" width="11.85546875" style="54" bestFit="1" customWidth="1"/>
    <col min="11517" max="11518" width="11.7109375" style="54" bestFit="1" customWidth="1"/>
    <col min="11519" max="11520" width="12" style="54" bestFit="1" customWidth="1"/>
    <col min="11521" max="11523" width="11.7109375" style="54" bestFit="1" customWidth="1"/>
    <col min="11524" max="11524" width="12.5703125" style="54" bestFit="1" customWidth="1"/>
    <col min="11525" max="11526" width="11.7109375" style="54" bestFit="1" customWidth="1"/>
    <col min="11527" max="11527" width="12.7109375" style="54" bestFit="1" customWidth="1"/>
    <col min="11528" max="11530" width="0" style="54" hidden="1" customWidth="1"/>
    <col min="11531" max="11531" width="2" style="54" bestFit="1" customWidth="1"/>
    <col min="11532" max="11532" width="10.140625" style="54" bestFit="1" customWidth="1"/>
    <col min="11533" max="11767" width="9.140625" style="54"/>
    <col min="11768" max="11768" width="2.85546875" style="54" customWidth="1"/>
    <col min="11769" max="11769" width="2.7109375" style="54" customWidth="1"/>
    <col min="11770" max="11770" width="47" style="54" customWidth="1"/>
    <col min="11771" max="11771" width="11.7109375" style="54" bestFit="1" customWidth="1"/>
    <col min="11772" max="11772" width="11.85546875" style="54" bestFit="1" customWidth="1"/>
    <col min="11773" max="11774" width="11.7109375" style="54" bestFit="1" customWidth="1"/>
    <col min="11775" max="11776" width="12" style="54" bestFit="1" customWidth="1"/>
    <col min="11777" max="11779" width="11.7109375" style="54" bestFit="1" customWidth="1"/>
    <col min="11780" max="11780" width="12.5703125" style="54" bestFit="1" customWidth="1"/>
    <col min="11781" max="11782" width="11.7109375" style="54" bestFit="1" customWidth="1"/>
    <col min="11783" max="11783" width="12.7109375" style="54" bestFit="1" customWidth="1"/>
    <col min="11784" max="11786" width="0" style="54" hidden="1" customWidth="1"/>
    <col min="11787" max="11787" width="2" style="54" bestFit="1" customWidth="1"/>
    <col min="11788" max="11788" width="10.140625" style="54" bestFit="1" customWidth="1"/>
    <col min="11789" max="12023" width="9.140625" style="54"/>
    <col min="12024" max="12024" width="2.85546875" style="54" customWidth="1"/>
    <col min="12025" max="12025" width="2.7109375" style="54" customWidth="1"/>
    <col min="12026" max="12026" width="47" style="54" customWidth="1"/>
    <col min="12027" max="12027" width="11.7109375" style="54" bestFit="1" customWidth="1"/>
    <col min="12028" max="12028" width="11.85546875" style="54" bestFit="1" customWidth="1"/>
    <col min="12029" max="12030" width="11.7109375" style="54" bestFit="1" customWidth="1"/>
    <col min="12031" max="12032" width="12" style="54" bestFit="1" customWidth="1"/>
    <col min="12033" max="12035" width="11.7109375" style="54" bestFit="1" customWidth="1"/>
    <col min="12036" max="12036" width="12.5703125" style="54" bestFit="1" customWidth="1"/>
    <col min="12037" max="12038" width="11.7109375" style="54" bestFit="1" customWidth="1"/>
    <col min="12039" max="12039" width="12.7109375" style="54" bestFit="1" customWidth="1"/>
    <col min="12040" max="12042" width="0" style="54" hidden="1" customWidth="1"/>
    <col min="12043" max="12043" width="2" style="54" bestFit="1" customWidth="1"/>
    <col min="12044" max="12044" width="10.140625" style="54" bestFit="1" customWidth="1"/>
    <col min="12045" max="12279" width="9.140625" style="54"/>
    <col min="12280" max="12280" width="2.85546875" style="54" customWidth="1"/>
    <col min="12281" max="12281" width="2.7109375" style="54" customWidth="1"/>
    <col min="12282" max="12282" width="47" style="54" customWidth="1"/>
    <col min="12283" max="12283" width="11.7109375" style="54" bestFit="1" customWidth="1"/>
    <col min="12284" max="12284" width="11.85546875" style="54" bestFit="1" customWidth="1"/>
    <col min="12285" max="12286" width="11.7109375" style="54" bestFit="1" customWidth="1"/>
    <col min="12287" max="12288" width="12" style="54" bestFit="1" customWidth="1"/>
    <col min="12289" max="12291" width="11.7109375" style="54" bestFit="1" customWidth="1"/>
    <col min="12292" max="12292" width="12.5703125" style="54" bestFit="1" customWidth="1"/>
    <col min="12293" max="12294" width="11.7109375" style="54" bestFit="1" customWidth="1"/>
    <col min="12295" max="12295" width="12.7109375" style="54" bestFit="1" customWidth="1"/>
    <col min="12296" max="12298" width="0" style="54" hidden="1" customWidth="1"/>
    <col min="12299" max="12299" width="2" style="54" bestFit="1" customWidth="1"/>
    <col min="12300" max="12300" width="10.140625" style="54" bestFit="1" customWidth="1"/>
    <col min="12301" max="12535" width="9.140625" style="54"/>
    <col min="12536" max="12536" width="2.85546875" style="54" customWidth="1"/>
    <col min="12537" max="12537" width="2.7109375" style="54" customWidth="1"/>
    <col min="12538" max="12538" width="47" style="54" customWidth="1"/>
    <col min="12539" max="12539" width="11.7109375" style="54" bestFit="1" customWidth="1"/>
    <col min="12540" max="12540" width="11.85546875" style="54" bestFit="1" customWidth="1"/>
    <col min="12541" max="12542" width="11.7109375" style="54" bestFit="1" customWidth="1"/>
    <col min="12543" max="12544" width="12" style="54" bestFit="1" customWidth="1"/>
    <col min="12545" max="12547" width="11.7109375" style="54" bestFit="1" customWidth="1"/>
    <col min="12548" max="12548" width="12.5703125" style="54" bestFit="1" customWidth="1"/>
    <col min="12549" max="12550" width="11.7109375" style="54" bestFit="1" customWidth="1"/>
    <col min="12551" max="12551" width="12.7109375" style="54" bestFit="1" customWidth="1"/>
    <col min="12552" max="12554" width="0" style="54" hidden="1" customWidth="1"/>
    <col min="12555" max="12555" width="2" style="54" bestFit="1" customWidth="1"/>
    <col min="12556" max="12556" width="10.140625" style="54" bestFit="1" customWidth="1"/>
    <col min="12557" max="12791" width="9.140625" style="54"/>
    <col min="12792" max="12792" width="2.85546875" style="54" customWidth="1"/>
    <col min="12793" max="12793" width="2.7109375" style="54" customWidth="1"/>
    <col min="12794" max="12794" width="47" style="54" customWidth="1"/>
    <col min="12795" max="12795" width="11.7109375" style="54" bestFit="1" customWidth="1"/>
    <col min="12796" max="12796" width="11.85546875" style="54" bestFit="1" customWidth="1"/>
    <col min="12797" max="12798" width="11.7109375" style="54" bestFit="1" customWidth="1"/>
    <col min="12799" max="12800" width="12" style="54" bestFit="1" customWidth="1"/>
    <col min="12801" max="12803" width="11.7109375" style="54" bestFit="1" customWidth="1"/>
    <col min="12804" max="12804" width="12.5703125" style="54" bestFit="1" customWidth="1"/>
    <col min="12805" max="12806" width="11.7109375" style="54" bestFit="1" customWidth="1"/>
    <col min="12807" max="12807" width="12.7109375" style="54" bestFit="1" customWidth="1"/>
    <col min="12808" max="12810" width="0" style="54" hidden="1" customWidth="1"/>
    <col min="12811" max="12811" width="2" style="54" bestFit="1" customWidth="1"/>
    <col min="12812" max="12812" width="10.140625" style="54" bestFit="1" customWidth="1"/>
    <col min="12813" max="13047" width="9.140625" style="54"/>
    <col min="13048" max="13048" width="2.85546875" style="54" customWidth="1"/>
    <col min="13049" max="13049" width="2.7109375" style="54" customWidth="1"/>
    <col min="13050" max="13050" width="47" style="54" customWidth="1"/>
    <col min="13051" max="13051" width="11.7109375" style="54" bestFit="1" customWidth="1"/>
    <col min="13052" max="13052" width="11.85546875" style="54" bestFit="1" customWidth="1"/>
    <col min="13053" max="13054" width="11.7109375" style="54" bestFit="1" customWidth="1"/>
    <col min="13055" max="13056" width="12" style="54" bestFit="1" customWidth="1"/>
    <col min="13057" max="13059" width="11.7109375" style="54" bestFit="1" customWidth="1"/>
    <col min="13060" max="13060" width="12.5703125" style="54" bestFit="1" customWidth="1"/>
    <col min="13061" max="13062" width="11.7109375" style="54" bestFit="1" customWidth="1"/>
    <col min="13063" max="13063" width="12.7109375" style="54" bestFit="1" customWidth="1"/>
    <col min="13064" max="13066" width="0" style="54" hidden="1" customWidth="1"/>
    <col min="13067" max="13067" width="2" style="54" bestFit="1" customWidth="1"/>
    <col min="13068" max="13068" width="10.140625" style="54" bestFit="1" customWidth="1"/>
    <col min="13069" max="13303" width="9.140625" style="54"/>
    <col min="13304" max="13304" width="2.85546875" style="54" customWidth="1"/>
    <col min="13305" max="13305" width="2.7109375" style="54" customWidth="1"/>
    <col min="13306" max="13306" width="47" style="54" customWidth="1"/>
    <col min="13307" max="13307" width="11.7109375" style="54" bestFit="1" customWidth="1"/>
    <col min="13308" max="13308" width="11.85546875" style="54" bestFit="1" customWidth="1"/>
    <col min="13309" max="13310" width="11.7109375" style="54" bestFit="1" customWidth="1"/>
    <col min="13311" max="13312" width="12" style="54" bestFit="1" customWidth="1"/>
    <col min="13313" max="13315" width="11.7109375" style="54" bestFit="1" customWidth="1"/>
    <col min="13316" max="13316" width="12.5703125" style="54" bestFit="1" customWidth="1"/>
    <col min="13317" max="13318" width="11.7109375" style="54" bestFit="1" customWidth="1"/>
    <col min="13319" max="13319" width="12.7109375" style="54" bestFit="1" customWidth="1"/>
    <col min="13320" max="13322" width="0" style="54" hidden="1" customWidth="1"/>
    <col min="13323" max="13323" width="2" style="54" bestFit="1" customWidth="1"/>
    <col min="13324" max="13324" width="10.140625" style="54" bestFit="1" customWidth="1"/>
    <col min="13325" max="13559" width="9.140625" style="54"/>
    <col min="13560" max="13560" width="2.85546875" style="54" customWidth="1"/>
    <col min="13561" max="13561" width="2.7109375" style="54" customWidth="1"/>
    <col min="13562" max="13562" width="47" style="54" customWidth="1"/>
    <col min="13563" max="13563" width="11.7109375" style="54" bestFit="1" customWidth="1"/>
    <col min="13564" max="13564" width="11.85546875" style="54" bestFit="1" customWidth="1"/>
    <col min="13565" max="13566" width="11.7109375" style="54" bestFit="1" customWidth="1"/>
    <col min="13567" max="13568" width="12" style="54" bestFit="1" customWidth="1"/>
    <col min="13569" max="13571" width="11.7109375" style="54" bestFit="1" customWidth="1"/>
    <col min="13572" max="13572" width="12.5703125" style="54" bestFit="1" customWidth="1"/>
    <col min="13573" max="13574" width="11.7109375" style="54" bestFit="1" customWidth="1"/>
    <col min="13575" max="13575" width="12.7109375" style="54" bestFit="1" customWidth="1"/>
    <col min="13576" max="13578" width="0" style="54" hidden="1" customWidth="1"/>
    <col min="13579" max="13579" width="2" style="54" bestFit="1" customWidth="1"/>
    <col min="13580" max="13580" width="10.140625" style="54" bestFit="1" customWidth="1"/>
    <col min="13581" max="13815" width="9.140625" style="54"/>
    <col min="13816" max="13816" width="2.85546875" style="54" customWidth="1"/>
    <col min="13817" max="13817" width="2.7109375" style="54" customWidth="1"/>
    <col min="13818" max="13818" width="47" style="54" customWidth="1"/>
    <col min="13819" max="13819" width="11.7109375" style="54" bestFit="1" customWidth="1"/>
    <col min="13820" max="13820" width="11.85546875" style="54" bestFit="1" customWidth="1"/>
    <col min="13821" max="13822" width="11.7109375" style="54" bestFit="1" customWidth="1"/>
    <col min="13823" max="13824" width="12" style="54" bestFit="1" customWidth="1"/>
    <col min="13825" max="13827" width="11.7109375" style="54" bestFit="1" customWidth="1"/>
    <col min="13828" max="13828" width="12.5703125" style="54" bestFit="1" customWidth="1"/>
    <col min="13829" max="13830" width="11.7109375" style="54" bestFit="1" customWidth="1"/>
    <col min="13831" max="13831" width="12.7109375" style="54" bestFit="1" customWidth="1"/>
    <col min="13832" max="13834" width="0" style="54" hidden="1" customWidth="1"/>
    <col min="13835" max="13835" width="2" style="54" bestFit="1" customWidth="1"/>
    <col min="13836" max="13836" width="10.140625" style="54" bestFit="1" customWidth="1"/>
    <col min="13837" max="14071" width="9.140625" style="54"/>
    <col min="14072" max="14072" width="2.85546875" style="54" customWidth="1"/>
    <col min="14073" max="14073" width="2.7109375" style="54" customWidth="1"/>
    <col min="14074" max="14074" width="47" style="54" customWidth="1"/>
    <col min="14075" max="14075" width="11.7109375" style="54" bestFit="1" customWidth="1"/>
    <col min="14076" max="14076" width="11.85546875" style="54" bestFit="1" customWidth="1"/>
    <col min="14077" max="14078" width="11.7109375" style="54" bestFit="1" customWidth="1"/>
    <col min="14079" max="14080" width="12" style="54" bestFit="1" customWidth="1"/>
    <col min="14081" max="14083" width="11.7109375" style="54" bestFit="1" customWidth="1"/>
    <col min="14084" max="14084" width="12.5703125" style="54" bestFit="1" customWidth="1"/>
    <col min="14085" max="14086" width="11.7109375" style="54" bestFit="1" customWidth="1"/>
    <col min="14087" max="14087" width="12.7109375" style="54" bestFit="1" customWidth="1"/>
    <col min="14088" max="14090" width="0" style="54" hidden="1" customWidth="1"/>
    <col min="14091" max="14091" width="2" style="54" bestFit="1" customWidth="1"/>
    <col min="14092" max="14092" width="10.140625" style="54" bestFit="1" customWidth="1"/>
    <col min="14093" max="14327" width="9.140625" style="54"/>
    <col min="14328" max="14328" width="2.85546875" style="54" customWidth="1"/>
    <col min="14329" max="14329" width="2.7109375" style="54" customWidth="1"/>
    <col min="14330" max="14330" width="47" style="54" customWidth="1"/>
    <col min="14331" max="14331" width="11.7109375" style="54" bestFit="1" customWidth="1"/>
    <col min="14332" max="14332" width="11.85546875" style="54" bestFit="1" customWidth="1"/>
    <col min="14333" max="14334" width="11.7109375" style="54" bestFit="1" customWidth="1"/>
    <col min="14335" max="14336" width="12" style="54" bestFit="1" customWidth="1"/>
    <col min="14337" max="14339" width="11.7109375" style="54" bestFit="1" customWidth="1"/>
    <col min="14340" max="14340" width="12.5703125" style="54" bestFit="1" customWidth="1"/>
    <col min="14341" max="14342" width="11.7109375" style="54" bestFit="1" customWidth="1"/>
    <col min="14343" max="14343" width="12.7109375" style="54" bestFit="1" customWidth="1"/>
    <col min="14344" max="14346" width="0" style="54" hidden="1" customWidth="1"/>
    <col min="14347" max="14347" width="2" style="54" bestFit="1" customWidth="1"/>
    <col min="14348" max="14348" width="10.140625" style="54" bestFit="1" customWidth="1"/>
    <col min="14349" max="14583" width="9.140625" style="54"/>
    <col min="14584" max="14584" width="2.85546875" style="54" customWidth="1"/>
    <col min="14585" max="14585" width="2.7109375" style="54" customWidth="1"/>
    <col min="14586" max="14586" width="47" style="54" customWidth="1"/>
    <col min="14587" max="14587" width="11.7109375" style="54" bestFit="1" customWidth="1"/>
    <col min="14588" max="14588" width="11.85546875" style="54" bestFit="1" customWidth="1"/>
    <col min="14589" max="14590" width="11.7109375" style="54" bestFit="1" customWidth="1"/>
    <col min="14591" max="14592" width="12" style="54" bestFit="1" customWidth="1"/>
    <col min="14593" max="14595" width="11.7109375" style="54" bestFit="1" customWidth="1"/>
    <col min="14596" max="14596" width="12.5703125" style="54" bestFit="1" customWidth="1"/>
    <col min="14597" max="14598" width="11.7109375" style="54" bestFit="1" customWidth="1"/>
    <col min="14599" max="14599" width="12.7109375" style="54" bestFit="1" customWidth="1"/>
    <col min="14600" max="14602" width="0" style="54" hidden="1" customWidth="1"/>
    <col min="14603" max="14603" width="2" style="54" bestFit="1" customWidth="1"/>
    <col min="14604" max="14604" width="10.140625" style="54" bestFit="1" customWidth="1"/>
    <col min="14605" max="14839" width="9.140625" style="54"/>
    <col min="14840" max="14840" width="2.85546875" style="54" customWidth="1"/>
    <col min="14841" max="14841" width="2.7109375" style="54" customWidth="1"/>
    <col min="14842" max="14842" width="47" style="54" customWidth="1"/>
    <col min="14843" max="14843" width="11.7109375" style="54" bestFit="1" customWidth="1"/>
    <col min="14844" max="14844" width="11.85546875" style="54" bestFit="1" customWidth="1"/>
    <col min="14845" max="14846" width="11.7109375" style="54" bestFit="1" customWidth="1"/>
    <col min="14847" max="14848" width="12" style="54" bestFit="1" customWidth="1"/>
    <col min="14849" max="14851" width="11.7109375" style="54" bestFit="1" customWidth="1"/>
    <col min="14852" max="14852" width="12.5703125" style="54" bestFit="1" customWidth="1"/>
    <col min="14853" max="14854" width="11.7109375" style="54" bestFit="1" customWidth="1"/>
    <col min="14855" max="14855" width="12.7109375" style="54" bestFit="1" customWidth="1"/>
    <col min="14856" max="14858" width="0" style="54" hidden="1" customWidth="1"/>
    <col min="14859" max="14859" width="2" style="54" bestFit="1" customWidth="1"/>
    <col min="14860" max="14860" width="10.140625" style="54" bestFit="1" customWidth="1"/>
    <col min="14861" max="15095" width="9.140625" style="54"/>
    <col min="15096" max="15096" width="2.85546875" style="54" customWidth="1"/>
    <col min="15097" max="15097" width="2.7109375" style="54" customWidth="1"/>
    <col min="15098" max="15098" width="47" style="54" customWidth="1"/>
    <col min="15099" max="15099" width="11.7109375" style="54" bestFit="1" customWidth="1"/>
    <col min="15100" max="15100" width="11.85546875" style="54" bestFit="1" customWidth="1"/>
    <col min="15101" max="15102" width="11.7109375" style="54" bestFit="1" customWidth="1"/>
    <col min="15103" max="15104" width="12" style="54" bestFit="1" customWidth="1"/>
    <col min="15105" max="15107" width="11.7109375" style="54" bestFit="1" customWidth="1"/>
    <col min="15108" max="15108" width="12.5703125" style="54" bestFit="1" customWidth="1"/>
    <col min="15109" max="15110" width="11.7109375" style="54" bestFit="1" customWidth="1"/>
    <col min="15111" max="15111" width="12.7109375" style="54" bestFit="1" customWidth="1"/>
    <col min="15112" max="15114" width="0" style="54" hidden="1" customWidth="1"/>
    <col min="15115" max="15115" width="2" style="54" bestFit="1" customWidth="1"/>
    <col min="15116" max="15116" width="10.140625" style="54" bestFit="1" customWidth="1"/>
    <col min="15117" max="15351" width="9.140625" style="54"/>
    <col min="15352" max="15352" width="2.85546875" style="54" customWidth="1"/>
    <col min="15353" max="15353" width="2.7109375" style="54" customWidth="1"/>
    <col min="15354" max="15354" width="47" style="54" customWidth="1"/>
    <col min="15355" max="15355" width="11.7109375" style="54" bestFit="1" customWidth="1"/>
    <col min="15356" max="15356" width="11.85546875" style="54" bestFit="1" customWidth="1"/>
    <col min="15357" max="15358" width="11.7109375" style="54" bestFit="1" customWidth="1"/>
    <col min="15359" max="15360" width="12" style="54" bestFit="1" customWidth="1"/>
    <col min="15361" max="15363" width="11.7109375" style="54" bestFit="1" customWidth="1"/>
    <col min="15364" max="15364" width="12.5703125" style="54" bestFit="1" customWidth="1"/>
    <col min="15365" max="15366" width="11.7109375" style="54" bestFit="1" customWidth="1"/>
    <col min="15367" max="15367" width="12.7109375" style="54" bestFit="1" customWidth="1"/>
    <col min="15368" max="15370" width="0" style="54" hidden="1" customWidth="1"/>
    <col min="15371" max="15371" width="2" style="54" bestFit="1" customWidth="1"/>
    <col min="15372" max="15372" width="10.140625" style="54" bestFit="1" customWidth="1"/>
    <col min="15373" max="15607" width="9.140625" style="54"/>
    <col min="15608" max="15608" width="2.85546875" style="54" customWidth="1"/>
    <col min="15609" max="15609" width="2.7109375" style="54" customWidth="1"/>
    <col min="15610" max="15610" width="47" style="54" customWidth="1"/>
    <col min="15611" max="15611" width="11.7109375" style="54" bestFit="1" customWidth="1"/>
    <col min="15612" max="15612" width="11.85546875" style="54" bestFit="1" customWidth="1"/>
    <col min="15613" max="15614" width="11.7109375" style="54" bestFit="1" customWidth="1"/>
    <col min="15615" max="15616" width="12" style="54" bestFit="1" customWidth="1"/>
    <col min="15617" max="15619" width="11.7109375" style="54" bestFit="1" customWidth="1"/>
    <col min="15620" max="15620" width="12.5703125" style="54" bestFit="1" customWidth="1"/>
    <col min="15621" max="15622" width="11.7109375" style="54" bestFit="1" customWidth="1"/>
    <col min="15623" max="15623" width="12.7109375" style="54" bestFit="1" customWidth="1"/>
    <col min="15624" max="15626" width="0" style="54" hidden="1" customWidth="1"/>
    <col min="15627" max="15627" width="2" style="54" bestFit="1" customWidth="1"/>
    <col min="15628" max="15628" width="10.140625" style="54" bestFit="1" customWidth="1"/>
    <col min="15629" max="15863" width="9.140625" style="54"/>
    <col min="15864" max="15864" width="2.85546875" style="54" customWidth="1"/>
    <col min="15865" max="15865" width="2.7109375" style="54" customWidth="1"/>
    <col min="15866" max="15866" width="47" style="54" customWidth="1"/>
    <col min="15867" max="15867" width="11.7109375" style="54" bestFit="1" customWidth="1"/>
    <col min="15868" max="15868" width="11.85546875" style="54" bestFit="1" customWidth="1"/>
    <col min="15869" max="15870" width="11.7109375" style="54" bestFit="1" customWidth="1"/>
    <col min="15871" max="15872" width="12" style="54" bestFit="1" customWidth="1"/>
    <col min="15873" max="15875" width="11.7109375" style="54" bestFit="1" customWidth="1"/>
    <col min="15876" max="15876" width="12.5703125" style="54" bestFit="1" customWidth="1"/>
    <col min="15877" max="15878" width="11.7109375" style="54" bestFit="1" customWidth="1"/>
    <col min="15879" max="15879" width="12.7109375" style="54" bestFit="1" customWidth="1"/>
    <col min="15880" max="15882" width="0" style="54" hidden="1" customWidth="1"/>
    <col min="15883" max="15883" width="2" style="54" bestFit="1" customWidth="1"/>
    <col min="15884" max="15884" width="10.140625" style="54" bestFit="1" customWidth="1"/>
    <col min="15885" max="16119" width="9.140625" style="54"/>
    <col min="16120" max="16120" width="2.85546875" style="54" customWidth="1"/>
    <col min="16121" max="16121" width="2.7109375" style="54" customWidth="1"/>
    <col min="16122" max="16122" width="47" style="54" customWidth="1"/>
    <col min="16123" max="16123" width="11.7109375" style="54" bestFit="1" customWidth="1"/>
    <col min="16124" max="16124" width="11.85546875" style="54" bestFit="1" customWidth="1"/>
    <col min="16125" max="16126" width="11.7109375" style="54" bestFit="1" customWidth="1"/>
    <col min="16127" max="16128" width="12" style="54" bestFit="1" customWidth="1"/>
    <col min="16129" max="16131" width="11.7109375" style="54" bestFit="1" customWidth="1"/>
    <col min="16132" max="16132" width="12.5703125" style="54" bestFit="1" customWidth="1"/>
    <col min="16133" max="16134" width="11.7109375" style="54" bestFit="1" customWidth="1"/>
    <col min="16135" max="16135" width="12.7109375" style="54" bestFit="1" customWidth="1"/>
    <col min="16136" max="16138" width="0" style="54" hidden="1" customWidth="1"/>
    <col min="16139" max="16139" width="2" style="54" bestFit="1" customWidth="1"/>
    <col min="16140" max="16140" width="10.140625" style="54" bestFit="1" customWidth="1"/>
    <col min="16141" max="16384" width="9.140625" style="54"/>
  </cols>
  <sheetData>
    <row r="1" spans="2:12" x14ac:dyDescent="0.2">
      <c r="D1" s="55"/>
      <c r="E1" s="55"/>
      <c r="F1" s="55"/>
      <c r="H1" s="56" t="s">
        <v>417</v>
      </c>
    </row>
    <row r="2" spans="2:12" x14ac:dyDescent="0.2">
      <c r="D2" s="70"/>
      <c r="E2" s="70"/>
      <c r="F2" s="70"/>
      <c r="G2" s="56"/>
      <c r="H2" s="56"/>
    </row>
    <row r="3" spans="2:12" x14ac:dyDescent="0.2">
      <c r="D3" s="70"/>
      <c r="E3" s="70"/>
      <c r="F3" s="70"/>
      <c r="G3" s="56" t="s">
        <v>465</v>
      </c>
      <c r="H3" s="56"/>
    </row>
    <row r="4" spans="2:12" s="56" customFormat="1" x14ac:dyDescent="0.2">
      <c r="B4" s="57"/>
      <c r="C4" s="122"/>
      <c r="D4" s="56" t="s">
        <v>418</v>
      </c>
      <c r="E4" s="56" t="s">
        <v>419</v>
      </c>
      <c r="F4" s="56" t="s">
        <v>420</v>
      </c>
      <c r="G4" s="56" t="s">
        <v>840</v>
      </c>
      <c r="H4" s="56" t="s">
        <v>421</v>
      </c>
      <c r="I4" s="56" t="s">
        <v>422</v>
      </c>
      <c r="J4" s="56" t="s">
        <v>423</v>
      </c>
    </row>
    <row r="5" spans="2:12" s="123" customFormat="1" x14ac:dyDescent="0.2">
      <c r="B5" s="58" t="s">
        <v>550</v>
      </c>
      <c r="C5" s="58"/>
      <c r="D5" s="61">
        <f t="shared" ref="D5:F5" si="0">SUM(D7,D27,D47,D69,D89,D111,D129,D149,D161)</f>
        <v>2327466.1199999996</v>
      </c>
      <c r="E5" s="61">
        <f t="shared" si="0"/>
        <v>2399756.7399999998</v>
      </c>
      <c r="F5" s="61">
        <f t="shared" si="0"/>
        <v>5265816.6099999994</v>
      </c>
      <c r="G5" s="61">
        <f>G7+G27+G47+G69+G89+G111+G129+G149+G161</f>
        <v>9993039.4699999988</v>
      </c>
      <c r="H5" s="123" t="e">
        <f>H7+H27+#REF!+H69+H89+H111+H129+H149</f>
        <v>#REF!</v>
      </c>
      <c r="I5" s="123" t="e">
        <f>I7+I27+#REF!+I69+I89+I111+I129+I149</f>
        <v>#REF!</v>
      </c>
    </row>
    <row r="6" spans="2:12" hidden="1" x14ac:dyDescent="0.2">
      <c r="D6" s="64"/>
      <c r="E6" s="64"/>
      <c r="F6" s="64"/>
      <c r="G6" s="64"/>
      <c r="H6" s="62"/>
      <c r="I6" s="62"/>
      <c r="J6" s="62"/>
    </row>
    <row r="7" spans="2:12" s="89" customFormat="1" ht="12" x14ac:dyDescent="0.2">
      <c r="B7" s="67" t="s">
        <v>551</v>
      </c>
      <c r="D7" s="69">
        <f t="shared" ref="D7:G7" si="1">SUM(D9:D25)</f>
        <v>704684.53</v>
      </c>
      <c r="E7" s="69">
        <f t="shared" si="1"/>
        <v>1110570.3600000001</v>
      </c>
      <c r="F7" s="69">
        <f t="shared" si="1"/>
        <v>120737.48000000001</v>
      </c>
      <c r="G7" s="69">
        <f t="shared" si="1"/>
        <v>1935992.3699999999</v>
      </c>
      <c r="H7" s="89">
        <f>SUM(H22:H26)</f>
        <v>1517000</v>
      </c>
      <c r="I7" s="89">
        <f>H7-G7</f>
        <v>-418992.36999999988</v>
      </c>
      <c r="J7" s="111">
        <f>I7/H7</f>
        <v>-0.27619800263678307</v>
      </c>
    </row>
    <row r="8" spans="2:12" s="89" customFormat="1" ht="12" hidden="1" x14ac:dyDescent="0.2">
      <c r="B8" s="67"/>
      <c r="D8" s="69"/>
      <c r="E8" s="69"/>
      <c r="F8" s="69"/>
      <c r="G8" s="69"/>
      <c r="J8" s="111"/>
    </row>
    <row r="9" spans="2:12" s="89" customFormat="1" ht="12" x14ac:dyDescent="0.2">
      <c r="B9" s="67"/>
      <c r="C9" s="62" t="s">
        <v>552</v>
      </c>
      <c r="D9" s="73">
        <v>628634.81000000006</v>
      </c>
      <c r="E9" s="73">
        <v>1022664.21</v>
      </c>
      <c r="F9" s="73">
        <v>40064.69</v>
      </c>
      <c r="G9" s="73">
        <f>SUM(D9:F9)</f>
        <v>1691363.71</v>
      </c>
      <c r="J9" s="111"/>
      <c r="L9" s="69"/>
    </row>
    <row r="10" spans="2:12" s="89" customFormat="1" ht="12" hidden="1" x14ac:dyDescent="0.2">
      <c r="B10" s="67"/>
      <c r="D10" s="69"/>
      <c r="E10" s="69"/>
      <c r="F10" s="69"/>
      <c r="G10" s="73">
        <f>SUM(D10:F10)</f>
        <v>0</v>
      </c>
      <c r="J10" s="111"/>
      <c r="L10" s="69"/>
    </row>
    <row r="11" spans="2:12" s="89" customFormat="1" ht="12" x14ac:dyDescent="0.2">
      <c r="B11" s="67"/>
      <c r="C11" s="62" t="s">
        <v>553</v>
      </c>
      <c r="D11" s="73">
        <v>4366.03</v>
      </c>
      <c r="E11" s="73">
        <v>8971.5300000000007</v>
      </c>
      <c r="F11" s="73">
        <v>6659.4</v>
      </c>
      <c r="G11" s="73">
        <f>SUM(D11:F11)</f>
        <v>19996.96</v>
      </c>
      <c r="J11" s="111"/>
      <c r="L11" s="69"/>
    </row>
    <row r="12" spans="2:12" s="89" customFormat="1" ht="12" hidden="1" x14ac:dyDescent="0.2">
      <c r="B12" s="67"/>
      <c r="D12" s="73"/>
      <c r="E12" s="73"/>
      <c r="F12" s="73"/>
      <c r="G12" s="69"/>
      <c r="J12" s="111"/>
      <c r="L12" s="69"/>
    </row>
    <row r="13" spans="2:12" s="89" customFormat="1" ht="12" hidden="1" x14ac:dyDescent="0.2">
      <c r="B13" s="67"/>
      <c r="C13" s="71" t="s">
        <v>554</v>
      </c>
      <c r="D13" s="73"/>
      <c r="E13" s="73"/>
      <c r="F13" s="73"/>
      <c r="G13" s="69"/>
      <c r="J13" s="111"/>
      <c r="L13" s="69"/>
    </row>
    <row r="14" spans="2:12" s="89" customFormat="1" ht="12" hidden="1" x14ac:dyDescent="0.2">
      <c r="B14" s="67"/>
      <c r="C14" s="72"/>
      <c r="D14" s="69"/>
      <c r="E14" s="69"/>
      <c r="F14" s="69"/>
      <c r="G14" s="69"/>
      <c r="J14" s="111"/>
      <c r="L14" s="69"/>
    </row>
    <row r="15" spans="2:12" s="89" customFormat="1" ht="12" x14ac:dyDescent="0.2">
      <c r="B15" s="67"/>
      <c r="C15" s="62" t="s">
        <v>555</v>
      </c>
      <c r="D15" s="73">
        <v>63081.45</v>
      </c>
      <c r="E15" s="73">
        <v>62142.36</v>
      </c>
      <c r="F15" s="73">
        <v>60874.61</v>
      </c>
      <c r="G15" s="73">
        <f>SUM(D15:F15)</f>
        <v>186098.41999999998</v>
      </c>
      <c r="J15" s="111"/>
      <c r="L15" s="69"/>
    </row>
    <row r="16" spans="2:12" s="89" customFormat="1" ht="12" hidden="1" x14ac:dyDescent="0.2">
      <c r="B16" s="67"/>
      <c r="D16" s="69"/>
      <c r="E16" s="69"/>
      <c r="F16" s="69"/>
      <c r="G16" s="69"/>
      <c r="J16" s="111"/>
      <c r="L16" s="69"/>
    </row>
    <row r="17" spans="2:12" s="89" customFormat="1" ht="12" x14ac:dyDescent="0.2">
      <c r="B17" s="67"/>
      <c r="C17" s="62" t="s">
        <v>556</v>
      </c>
      <c r="D17" s="73">
        <v>6989.75</v>
      </c>
      <c r="E17" s="73">
        <v>16022.67</v>
      </c>
      <c r="F17" s="73">
        <v>12259.87</v>
      </c>
      <c r="G17" s="73">
        <f>SUM(D17:F17)</f>
        <v>35272.29</v>
      </c>
      <c r="J17" s="111"/>
      <c r="L17" s="69"/>
    </row>
    <row r="18" spans="2:12" s="89" customFormat="1" ht="12" hidden="1" x14ac:dyDescent="0.2">
      <c r="B18" s="67"/>
      <c r="D18" s="69"/>
      <c r="E18" s="69"/>
      <c r="F18" s="69"/>
      <c r="G18" s="73">
        <f>SUM(D18:F18)</f>
        <v>0</v>
      </c>
      <c r="J18" s="111"/>
      <c r="L18" s="69"/>
    </row>
    <row r="19" spans="2:12" s="89" customFormat="1" ht="12" x14ac:dyDescent="0.2">
      <c r="B19" s="67"/>
      <c r="C19" s="62" t="s">
        <v>557</v>
      </c>
      <c r="D19" s="73">
        <v>0</v>
      </c>
      <c r="E19" s="73">
        <v>0</v>
      </c>
      <c r="F19" s="73">
        <v>0</v>
      </c>
      <c r="G19" s="73">
        <f>SUM(D19:F19)</f>
        <v>0</v>
      </c>
      <c r="J19" s="111"/>
      <c r="L19" s="69"/>
    </row>
    <row r="20" spans="2:12" s="89" customFormat="1" ht="12" hidden="1" x14ac:dyDescent="0.2">
      <c r="B20" s="67"/>
      <c r="D20" s="92"/>
      <c r="E20" s="92"/>
      <c r="F20" s="92"/>
      <c r="G20" s="73">
        <f>SUM(D20:F20)</f>
        <v>0</v>
      </c>
      <c r="J20" s="111"/>
      <c r="L20" s="69"/>
    </row>
    <row r="21" spans="2:12" s="89" customFormat="1" ht="12" x14ac:dyDescent="0.2">
      <c r="B21" s="67"/>
      <c r="C21" s="62" t="s">
        <v>558</v>
      </c>
      <c r="D21" s="73">
        <v>0</v>
      </c>
      <c r="E21" s="73">
        <v>0</v>
      </c>
      <c r="F21" s="73">
        <v>0</v>
      </c>
      <c r="G21" s="73">
        <f>SUM(D21:F21)</f>
        <v>0</v>
      </c>
      <c r="J21" s="111"/>
      <c r="L21" s="69"/>
    </row>
    <row r="22" spans="2:12" s="62" customFormat="1" ht="12" hidden="1" x14ac:dyDescent="0.2">
      <c r="B22" s="53"/>
      <c r="C22" s="89"/>
      <c r="D22" s="92"/>
      <c r="E22" s="92"/>
      <c r="F22" s="92"/>
      <c r="G22" s="69"/>
      <c r="H22" s="87">
        <v>29000</v>
      </c>
      <c r="I22" s="62">
        <f>H22-G23</f>
        <v>25739.010000000002</v>
      </c>
      <c r="J22" s="75">
        <f>I22/H22</f>
        <v>0.8875520689655173</v>
      </c>
      <c r="L22" s="64"/>
    </row>
    <row r="23" spans="2:12" s="62" customFormat="1" ht="11.25" x14ac:dyDescent="0.2">
      <c r="B23" s="53"/>
      <c r="C23" s="62" t="s">
        <v>559</v>
      </c>
      <c r="D23" s="73">
        <v>1612.49</v>
      </c>
      <c r="E23" s="73">
        <v>769.59</v>
      </c>
      <c r="F23" s="73">
        <v>878.91</v>
      </c>
      <c r="G23" s="73">
        <f>SUM(D23:F23)</f>
        <v>3260.99</v>
      </c>
      <c r="H23" s="87"/>
      <c r="J23" s="75"/>
      <c r="L23" s="64"/>
    </row>
    <row r="24" spans="2:12" s="62" customFormat="1" ht="11.25" hidden="1" x14ac:dyDescent="0.2">
      <c r="B24" s="53"/>
      <c r="D24" s="73"/>
      <c r="E24" s="73"/>
      <c r="F24" s="73"/>
      <c r="G24" s="73"/>
      <c r="H24" s="87"/>
      <c r="J24" s="75"/>
      <c r="L24" s="64"/>
    </row>
    <row r="25" spans="2:12" s="62" customFormat="1" ht="11.25" hidden="1" x14ac:dyDescent="0.2">
      <c r="B25" s="53"/>
      <c r="C25" s="71" t="s">
        <v>560</v>
      </c>
      <c r="D25" s="73"/>
      <c r="E25" s="73"/>
      <c r="F25" s="73"/>
      <c r="G25" s="73"/>
      <c r="H25" s="87"/>
      <c r="J25" s="75"/>
      <c r="L25" s="64"/>
    </row>
    <row r="26" spans="2:12" s="62" customFormat="1" ht="11.25" hidden="1" x14ac:dyDescent="0.2">
      <c r="B26" s="53"/>
      <c r="D26" s="73"/>
      <c r="E26" s="73"/>
      <c r="F26" s="73"/>
      <c r="G26" s="73"/>
      <c r="H26" s="87">
        <v>1488000</v>
      </c>
      <c r="I26" s="62">
        <f>H26-G15</f>
        <v>1301901.58</v>
      </c>
      <c r="J26" s="75">
        <f>I26/H26</f>
        <v>0.8749338575268818</v>
      </c>
      <c r="L26" s="64"/>
    </row>
    <row r="27" spans="2:12" s="89" customFormat="1" ht="12" x14ac:dyDescent="0.2">
      <c r="B27" s="67" t="s">
        <v>561</v>
      </c>
      <c r="D27" s="69">
        <f t="shared" ref="D27:G27" si="2">SUM(D29:D45)</f>
        <v>25615.77</v>
      </c>
      <c r="E27" s="69">
        <f t="shared" si="2"/>
        <v>46968.22</v>
      </c>
      <c r="F27" s="69">
        <f t="shared" si="2"/>
        <v>23817.98</v>
      </c>
      <c r="G27" s="69">
        <f t="shared" si="2"/>
        <v>96401.97</v>
      </c>
      <c r="H27" s="89">
        <v>588000</v>
      </c>
      <c r="I27" s="89">
        <f>H27-G27</f>
        <v>491598.03</v>
      </c>
      <c r="J27" s="111">
        <f>I27/H27</f>
        <v>0.83605107142857149</v>
      </c>
      <c r="L27" s="69"/>
    </row>
    <row r="28" spans="2:12" s="62" customFormat="1" ht="11.25" hidden="1" x14ac:dyDescent="0.2">
      <c r="B28" s="53"/>
      <c r="D28" s="73"/>
      <c r="E28" s="73"/>
      <c r="F28" s="73"/>
      <c r="G28" s="73"/>
      <c r="H28" s="87"/>
      <c r="J28" s="75"/>
      <c r="L28" s="64"/>
    </row>
    <row r="29" spans="2:12" s="62" customFormat="1" ht="11.25" hidden="1" x14ac:dyDescent="0.2">
      <c r="B29" s="53"/>
      <c r="C29" s="71" t="s">
        <v>562</v>
      </c>
      <c r="D29" s="73"/>
      <c r="E29" s="73"/>
      <c r="F29" s="73"/>
      <c r="G29" s="73"/>
      <c r="H29" s="87"/>
      <c r="J29" s="75"/>
      <c r="L29" s="64"/>
    </row>
    <row r="30" spans="2:12" s="62" customFormat="1" ht="11.25" hidden="1" x14ac:dyDescent="0.2">
      <c r="B30" s="53"/>
      <c r="D30" s="73"/>
      <c r="E30" s="73"/>
      <c r="F30" s="73"/>
      <c r="G30" s="73"/>
      <c r="H30" s="87"/>
      <c r="J30" s="75"/>
      <c r="L30" s="64"/>
    </row>
    <row r="31" spans="2:12" s="62" customFormat="1" ht="11.25" x14ac:dyDescent="0.2">
      <c r="B31" s="53"/>
      <c r="C31" s="62" t="s">
        <v>563</v>
      </c>
      <c r="D31" s="73">
        <v>18987.96</v>
      </c>
      <c r="E31" s="73">
        <v>32425.599999999999</v>
      </c>
      <c r="F31" s="73">
        <v>0</v>
      </c>
      <c r="G31" s="73">
        <f t="shared" ref="G31:G45" si="3">SUM(D31:F31)</f>
        <v>51413.56</v>
      </c>
      <c r="H31" s="87"/>
      <c r="J31" s="75"/>
      <c r="L31" s="64"/>
    </row>
    <row r="32" spans="2:12" s="62" customFormat="1" ht="11.25" hidden="1" x14ac:dyDescent="0.2">
      <c r="B32" s="53"/>
      <c r="D32" s="73"/>
      <c r="E32" s="73"/>
      <c r="F32" s="73"/>
      <c r="G32" s="73">
        <f t="shared" si="3"/>
        <v>0</v>
      </c>
      <c r="H32" s="87"/>
      <c r="J32" s="75"/>
      <c r="L32" s="64"/>
    </row>
    <row r="33" spans="2:12" s="62" customFormat="1" ht="11.25" x14ac:dyDescent="0.2">
      <c r="B33" s="53"/>
      <c r="C33" s="62" t="s">
        <v>564</v>
      </c>
      <c r="D33" s="73">
        <v>0</v>
      </c>
      <c r="E33" s="73">
        <v>0</v>
      </c>
      <c r="F33" s="73">
        <v>0</v>
      </c>
      <c r="G33" s="73">
        <f t="shared" si="3"/>
        <v>0</v>
      </c>
      <c r="H33" s="87">
        <v>588000</v>
      </c>
      <c r="I33" s="62">
        <f>H33-G33</f>
        <v>588000</v>
      </c>
      <c r="J33" s="75">
        <f>I33/H33</f>
        <v>1</v>
      </c>
      <c r="L33" s="64"/>
    </row>
    <row r="34" spans="2:12" hidden="1" x14ac:dyDescent="0.2">
      <c r="D34" s="64"/>
      <c r="E34" s="64"/>
      <c r="F34" s="64"/>
      <c r="G34" s="73">
        <f t="shared" si="3"/>
        <v>0</v>
      </c>
      <c r="H34" s="62"/>
      <c r="I34" s="62"/>
      <c r="J34" s="62"/>
      <c r="L34" s="86"/>
    </row>
    <row r="35" spans="2:12" hidden="1" x14ac:dyDescent="0.2">
      <c r="C35" s="71" t="s">
        <v>565</v>
      </c>
      <c r="D35" s="64"/>
      <c r="E35" s="64"/>
      <c r="F35" s="64"/>
      <c r="G35" s="73">
        <f t="shared" si="3"/>
        <v>0</v>
      </c>
      <c r="H35" s="62"/>
      <c r="I35" s="62"/>
      <c r="J35" s="62"/>
      <c r="L35" s="86"/>
    </row>
    <row r="36" spans="2:12" hidden="1" x14ac:dyDescent="0.2">
      <c r="D36" s="64"/>
      <c r="E36" s="64"/>
      <c r="F36" s="64"/>
      <c r="G36" s="73">
        <f t="shared" si="3"/>
        <v>0</v>
      </c>
      <c r="H36" s="62"/>
      <c r="I36" s="62"/>
      <c r="J36" s="62"/>
      <c r="L36" s="86"/>
    </row>
    <row r="37" spans="2:12" x14ac:dyDescent="0.2">
      <c r="C37" s="62" t="s">
        <v>566</v>
      </c>
      <c r="D37" s="64">
        <v>0</v>
      </c>
      <c r="E37" s="64">
        <v>0</v>
      </c>
      <c r="F37" s="64">
        <v>11884.25</v>
      </c>
      <c r="G37" s="73">
        <f t="shared" si="3"/>
        <v>11884.25</v>
      </c>
      <c r="H37" s="62"/>
      <c r="I37" s="62"/>
      <c r="J37" s="62"/>
      <c r="L37" s="86"/>
    </row>
    <row r="38" spans="2:12" hidden="1" x14ac:dyDescent="0.2">
      <c r="D38" s="64"/>
      <c r="E38" s="64"/>
      <c r="F38" s="64"/>
      <c r="G38" s="73">
        <f t="shared" si="3"/>
        <v>0</v>
      </c>
      <c r="H38" s="62"/>
      <c r="I38" s="62"/>
      <c r="J38" s="62"/>
      <c r="L38" s="86"/>
    </row>
    <row r="39" spans="2:12" x14ac:dyDescent="0.2">
      <c r="C39" s="62" t="s">
        <v>567</v>
      </c>
      <c r="D39" s="64">
        <v>0</v>
      </c>
      <c r="E39" s="64">
        <v>0</v>
      </c>
      <c r="F39" s="64">
        <v>0</v>
      </c>
      <c r="G39" s="73">
        <f t="shared" si="3"/>
        <v>0</v>
      </c>
      <c r="H39" s="62"/>
      <c r="I39" s="62"/>
      <c r="J39" s="62"/>
      <c r="L39" s="86"/>
    </row>
    <row r="40" spans="2:12" hidden="1" x14ac:dyDescent="0.2">
      <c r="D40" s="64"/>
      <c r="E40" s="64"/>
      <c r="F40" s="64"/>
      <c r="G40" s="73">
        <f t="shared" si="3"/>
        <v>0</v>
      </c>
      <c r="H40" s="62"/>
      <c r="I40" s="62"/>
      <c r="J40" s="62"/>
      <c r="L40" s="86"/>
    </row>
    <row r="41" spans="2:12" hidden="1" x14ac:dyDescent="0.2">
      <c r="C41" s="71" t="s">
        <v>568</v>
      </c>
      <c r="D41" s="64"/>
      <c r="E41" s="64"/>
      <c r="F41" s="64"/>
      <c r="G41" s="73">
        <f t="shared" si="3"/>
        <v>0</v>
      </c>
      <c r="H41" s="62"/>
      <c r="I41" s="62"/>
      <c r="J41" s="62"/>
      <c r="L41" s="86"/>
    </row>
    <row r="42" spans="2:12" hidden="1" x14ac:dyDescent="0.2">
      <c r="D42" s="64"/>
      <c r="E42" s="64"/>
      <c r="F42" s="64"/>
      <c r="G42" s="73">
        <f t="shared" si="3"/>
        <v>0</v>
      </c>
      <c r="H42" s="62"/>
      <c r="I42" s="62"/>
      <c r="J42" s="62"/>
      <c r="L42" s="86"/>
    </row>
    <row r="43" spans="2:12" hidden="1" x14ac:dyDescent="0.2">
      <c r="C43" s="71" t="s">
        <v>569</v>
      </c>
      <c r="D43" s="64"/>
      <c r="E43" s="64"/>
      <c r="F43" s="64"/>
      <c r="G43" s="73">
        <f t="shared" si="3"/>
        <v>0</v>
      </c>
      <c r="H43" s="62"/>
      <c r="I43" s="62"/>
      <c r="J43" s="62"/>
      <c r="L43" s="86"/>
    </row>
    <row r="44" spans="2:12" hidden="1" x14ac:dyDescent="0.2">
      <c r="D44" s="64"/>
      <c r="E44" s="64"/>
      <c r="F44" s="64"/>
      <c r="G44" s="73">
        <f t="shared" si="3"/>
        <v>0</v>
      </c>
      <c r="H44" s="62"/>
      <c r="I44" s="62"/>
      <c r="J44" s="62"/>
      <c r="L44" s="86"/>
    </row>
    <row r="45" spans="2:12" x14ac:dyDescent="0.2">
      <c r="C45" s="62" t="s">
        <v>570</v>
      </c>
      <c r="D45" s="64">
        <v>6627.81</v>
      </c>
      <c r="E45" s="64">
        <v>14542.62</v>
      </c>
      <c r="F45" s="64">
        <v>11933.73</v>
      </c>
      <c r="G45" s="73">
        <f t="shared" si="3"/>
        <v>33104.160000000003</v>
      </c>
      <c r="H45" s="62"/>
      <c r="I45" s="62"/>
      <c r="J45" s="62"/>
      <c r="L45" s="86"/>
    </row>
    <row r="46" spans="2:12" hidden="1" x14ac:dyDescent="0.2">
      <c r="D46" s="64"/>
      <c r="E46" s="64"/>
      <c r="F46" s="64"/>
      <c r="G46" s="64"/>
      <c r="H46" s="62"/>
      <c r="I46" s="62"/>
      <c r="J46" s="62"/>
      <c r="L46" s="86"/>
    </row>
    <row r="47" spans="2:12" x14ac:dyDescent="0.2">
      <c r="B47" s="67" t="s">
        <v>571</v>
      </c>
      <c r="C47" s="89"/>
      <c r="D47" s="124">
        <f t="shared" ref="D47:G47" si="4">SUM(D50:D67)</f>
        <v>100272.32999999999</v>
      </c>
      <c r="E47" s="124">
        <f t="shared" si="4"/>
        <v>9559.6</v>
      </c>
      <c r="F47" s="124">
        <f t="shared" si="4"/>
        <v>279422.59999999998</v>
      </c>
      <c r="G47" s="124">
        <f t="shared" si="4"/>
        <v>389254.53</v>
      </c>
      <c r="H47" s="62"/>
      <c r="I47" s="62"/>
      <c r="J47" s="62"/>
      <c r="L47" s="86"/>
    </row>
    <row r="48" spans="2:12" x14ac:dyDescent="0.2">
      <c r="B48" s="67" t="s">
        <v>572</v>
      </c>
      <c r="C48" s="89"/>
      <c r="D48" s="64"/>
      <c r="E48" s="64"/>
      <c r="F48" s="64"/>
      <c r="G48" s="64"/>
      <c r="H48" s="62"/>
      <c r="I48" s="62"/>
      <c r="J48" s="62"/>
      <c r="L48" s="86"/>
    </row>
    <row r="49" spans="2:12" hidden="1" x14ac:dyDescent="0.2">
      <c r="B49" s="67"/>
      <c r="C49" s="89"/>
      <c r="D49" s="64"/>
      <c r="E49" s="64"/>
      <c r="F49" s="64"/>
      <c r="G49" s="64"/>
      <c r="H49" s="62"/>
      <c r="I49" s="62"/>
      <c r="J49" s="62"/>
      <c r="L49" s="86"/>
    </row>
    <row r="50" spans="2:12" x14ac:dyDescent="0.2">
      <c r="C50" s="62" t="s">
        <v>573</v>
      </c>
      <c r="D50" s="64">
        <v>0</v>
      </c>
      <c r="E50" s="64">
        <v>0</v>
      </c>
      <c r="F50" s="64">
        <v>0</v>
      </c>
      <c r="G50" s="64">
        <f>SUM(D50:F50)</f>
        <v>0</v>
      </c>
      <c r="H50" s="62"/>
      <c r="I50" s="62"/>
      <c r="J50" s="62"/>
      <c r="L50" s="86"/>
    </row>
    <row r="51" spans="2:12" hidden="1" x14ac:dyDescent="0.2">
      <c r="D51" s="64"/>
      <c r="E51" s="64"/>
      <c r="F51" s="64"/>
      <c r="G51" s="64"/>
      <c r="H51" s="62"/>
      <c r="I51" s="62"/>
      <c r="J51" s="62"/>
      <c r="L51" s="86"/>
    </row>
    <row r="52" spans="2:12" x14ac:dyDescent="0.2">
      <c r="C52" s="62" t="s">
        <v>574</v>
      </c>
      <c r="D52" s="64">
        <v>71306.73</v>
      </c>
      <c r="E52" s="64">
        <v>9559.6</v>
      </c>
      <c r="F52" s="64">
        <v>107679.38</v>
      </c>
      <c r="G52" s="64">
        <f>SUM(D52:F52)</f>
        <v>188545.71000000002</v>
      </c>
      <c r="H52" s="62"/>
      <c r="I52" s="62"/>
      <c r="J52" s="62"/>
      <c r="L52" s="86"/>
    </row>
    <row r="53" spans="2:12" hidden="1" x14ac:dyDescent="0.2">
      <c r="D53" s="64"/>
      <c r="E53" s="64"/>
      <c r="F53" s="64"/>
      <c r="G53" s="64">
        <f>SUM(D53:F53)</f>
        <v>0</v>
      </c>
      <c r="H53" s="62"/>
      <c r="I53" s="62"/>
      <c r="J53" s="62"/>
      <c r="L53" s="86"/>
    </row>
    <row r="54" spans="2:12" x14ac:dyDescent="0.2">
      <c r="C54" s="62" t="s">
        <v>575</v>
      </c>
      <c r="D54" s="64">
        <v>0</v>
      </c>
      <c r="E54" s="64">
        <v>0</v>
      </c>
      <c r="F54" s="64">
        <v>0</v>
      </c>
      <c r="G54" s="64">
        <f>SUM(D54:F54)</f>
        <v>0</v>
      </c>
      <c r="H54" s="62"/>
      <c r="I54" s="62"/>
      <c r="J54" s="62"/>
      <c r="L54" s="86"/>
    </row>
    <row r="55" spans="2:12" x14ac:dyDescent="0.2">
      <c r="C55" s="62" t="s">
        <v>576</v>
      </c>
      <c r="D55" s="64"/>
      <c r="E55" s="64"/>
      <c r="F55" s="64"/>
      <c r="G55" s="64"/>
      <c r="H55" s="62"/>
      <c r="I55" s="62"/>
      <c r="J55" s="62"/>
      <c r="L55" s="86"/>
    </row>
    <row r="56" spans="2:12" hidden="1" x14ac:dyDescent="0.2">
      <c r="D56" s="64"/>
      <c r="E56" s="64"/>
      <c r="F56" s="64"/>
      <c r="G56" s="64">
        <f t="shared" ref="G56:G67" si="5">SUM(D56:F56)</f>
        <v>0</v>
      </c>
      <c r="H56" s="62"/>
      <c r="I56" s="62"/>
      <c r="J56" s="62"/>
      <c r="L56" s="86"/>
    </row>
    <row r="57" spans="2:12" x14ac:dyDescent="0.2">
      <c r="C57" s="62" t="s">
        <v>577</v>
      </c>
      <c r="D57" s="64">
        <v>28965.599999999999</v>
      </c>
      <c r="E57" s="64">
        <v>0</v>
      </c>
      <c r="F57" s="64">
        <v>171743.22</v>
      </c>
      <c r="G57" s="64">
        <f t="shared" si="5"/>
        <v>200708.82</v>
      </c>
      <c r="H57" s="62"/>
      <c r="I57" s="62"/>
      <c r="J57" s="62"/>
      <c r="L57" s="86"/>
    </row>
    <row r="58" spans="2:12" hidden="1" x14ac:dyDescent="0.2">
      <c r="D58" s="64"/>
      <c r="E58" s="64"/>
      <c r="F58" s="64"/>
      <c r="G58" s="64">
        <f t="shared" si="5"/>
        <v>0</v>
      </c>
      <c r="H58" s="62"/>
      <c r="I58" s="62"/>
      <c r="J58" s="62"/>
      <c r="L58" s="86"/>
    </row>
    <row r="59" spans="2:12" hidden="1" x14ac:dyDescent="0.2">
      <c r="C59" s="71" t="s">
        <v>578</v>
      </c>
      <c r="D59" s="64"/>
      <c r="E59" s="64"/>
      <c r="F59" s="64"/>
      <c r="G59" s="64">
        <f t="shared" si="5"/>
        <v>0</v>
      </c>
      <c r="H59" s="62"/>
      <c r="I59" s="62"/>
      <c r="J59" s="62"/>
      <c r="L59" s="86"/>
    </row>
    <row r="60" spans="2:12" hidden="1" x14ac:dyDescent="0.2">
      <c r="D60" s="64"/>
      <c r="E60" s="64"/>
      <c r="F60" s="64"/>
      <c r="G60" s="64">
        <f t="shared" si="5"/>
        <v>0</v>
      </c>
      <c r="H60" s="62"/>
      <c r="I60" s="62"/>
      <c r="J60" s="62"/>
      <c r="L60" s="86"/>
    </row>
    <row r="61" spans="2:12" x14ac:dyDescent="0.2">
      <c r="C61" s="62" t="s">
        <v>579</v>
      </c>
      <c r="D61" s="64">
        <v>0</v>
      </c>
      <c r="E61" s="64">
        <v>0</v>
      </c>
      <c r="F61" s="64">
        <v>0</v>
      </c>
      <c r="G61" s="64">
        <f t="shared" si="5"/>
        <v>0</v>
      </c>
      <c r="H61" s="62"/>
      <c r="I61" s="62"/>
      <c r="J61" s="62"/>
      <c r="L61" s="86"/>
    </row>
    <row r="62" spans="2:12" hidden="1" x14ac:dyDescent="0.2">
      <c r="D62" s="64"/>
      <c r="E62" s="64"/>
      <c r="F62" s="64"/>
      <c r="G62" s="64">
        <f t="shared" si="5"/>
        <v>0</v>
      </c>
      <c r="H62" s="62"/>
      <c r="I62" s="62"/>
      <c r="J62" s="62"/>
      <c r="L62" s="86"/>
    </row>
    <row r="63" spans="2:12" hidden="1" x14ac:dyDescent="0.2">
      <c r="C63" s="71" t="s">
        <v>580</v>
      </c>
      <c r="D63" s="64"/>
      <c r="E63" s="64"/>
      <c r="F63" s="64"/>
      <c r="G63" s="64">
        <f t="shared" si="5"/>
        <v>0</v>
      </c>
      <c r="H63" s="62"/>
      <c r="I63" s="62"/>
      <c r="J63" s="62"/>
      <c r="L63" s="86"/>
    </row>
    <row r="64" spans="2:12" hidden="1" x14ac:dyDescent="0.2">
      <c r="D64" s="64"/>
      <c r="E64" s="64"/>
      <c r="F64" s="64"/>
      <c r="G64" s="64">
        <f t="shared" si="5"/>
        <v>0</v>
      </c>
      <c r="H64" s="62"/>
      <c r="I64" s="62"/>
      <c r="J64" s="62"/>
      <c r="L64" s="86"/>
    </row>
    <row r="65" spans="2:12" hidden="1" x14ac:dyDescent="0.2">
      <c r="C65" s="71" t="s">
        <v>581</v>
      </c>
      <c r="D65" s="64"/>
      <c r="E65" s="64"/>
      <c r="F65" s="64"/>
      <c r="G65" s="64">
        <f t="shared" si="5"/>
        <v>0</v>
      </c>
      <c r="H65" s="62"/>
      <c r="I65" s="62"/>
      <c r="J65" s="62"/>
      <c r="L65" s="86"/>
    </row>
    <row r="66" spans="2:12" hidden="1" x14ac:dyDescent="0.2">
      <c r="D66" s="64"/>
      <c r="E66" s="64"/>
      <c r="F66" s="64"/>
      <c r="G66" s="64">
        <f t="shared" si="5"/>
        <v>0</v>
      </c>
      <c r="H66" s="62"/>
      <c r="I66" s="62"/>
      <c r="J66" s="62"/>
      <c r="L66" s="86"/>
    </row>
    <row r="67" spans="2:12" x14ac:dyDescent="0.2">
      <c r="C67" s="62" t="s">
        <v>582</v>
      </c>
      <c r="D67" s="64">
        <v>0</v>
      </c>
      <c r="E67" s="64">
        <v>0</v>
      </c>
      <c r="F67" s="64">
        <v>0</v>
      </c>
      <c r="G67" s="64">
        <f t="shared" si="5"/>
        <v>0</v>
      </c>
      <c r="H67" s="62"/>
      <c r="I67" s="62"/>
      <c r="J67" s="62"/>
      <c r="L67" s="86"/>
    </row>
    <row r="68" spans="2:12" hidden="1" x14ac:dyDescent="0.2">
      <c r="D68" s="64"/>
      <c r="E68" s="64"/>
      <c r="F68" s="64"/>
      <c r="G68" s="64"/>
      <c r="H68" s="62"/>
      <c r="I68" s="62"/>
      <c r="J68" s="62"/>
      <c r="L68" s="86"/>
    </row>
    <row r="69" spans="2:12" s="89" customFormat="1" ht="12" x14ac:dyDescent="0.2">
      <c r="B69" s="67" t="s">
        <v>583</v>
      </c>
      <c r="D69" s="69">
        <f t="shared" ref="D69:G69" si="6">SUM(D71:D87)</f>
        <v>510661.3</v>
      </c>
      <c r="E69" s="69">
        <f t="shared" si="6"/>
        <v>84276.76</v>
      </c>
      <c r="F69" s="69">
        <f t="shared" si="6"/>
        <v>82667.31</v>
      </c>
      <c r="G69" s="69">
        <f t="shared" si="6"/>
        <v>677605.37000000011</v>
      </c>
      <c r="H69" s="89">
        <v>5304000</v>
      </c>
      <c r="I69" s="89">
        <f>H69-G69</f>
        <v>4626394.63</v>
      </c>
      <c r="J69" s="111">
        <f>I69/H69</f>
        <v>0.87224634803921564</v>
      </c>
      <c r="L69" s="69"/>
    </row>
    <row r="70" spans="2:12" s="89" customFormat="1" ht="12" hidden="1" x14ac:dyDescent="0.2">
      <c r="B70" s="67"/>
      <c r="D70" s="69"/>
      <c r="E70" s="69"/>
      <c r="F70" s="69"/>
      <c r="G70" s="69"/>
      <c r="J70" s="111"/>
      <c r="L70" s="69"/>
    </row>
    <row r="71" spans="2:12" s="89" customFormat="1" ht="12" x14ac:dyDescent="0.2">
      <c r="B71" s="67"/>
      <c r="C71" s="62" t="s">
        <v>584</v>
      </c>
      <c r="D71" s="73">
        <v>510101.86</v>
      </c>
      <c r="E71" s="73">
        <v>83940.18</v>
      </c>
      <c r="F71" s="73">
        <v>80389.86</v>
      </c>
      <c r="G71" s="73">
        <f t="shared" ref="G71:G77" si="7">SUM(D71:F71)</f>
        <v>674431.9</v>
      </c>
      <c r="J71" s="111"/>
      <c r="L71" s="69"/>
    </row>
    <row r="72" spans="2:12" s="89" customFormat="1" ht="12" hidden="1" x14ac:dyDescent="0.2">
      <c r="B72" s="67"/>
      <c r="D72" s="69"/>
      <c r="E72" s="69"/>
      <c r="F72" s="69"/>
      <c r="G72" s="73">
        <f t="shared" si="7"/>
        <v>0</v>
      </c>
      <c r="J72" s="111"/>
      <c r="L72" s="69"/>
    </row>
    <row r="73" spans="2:12" s="89" customFormat="1" ht="12" hidden="1" x14ac:dyDescent="0.2">
      <c r="B73" s="67"/>
      <c r="C73" s="71" t="s">
        <v>585</v>
      </c>
      <c r="D73" s="69"/>
      <c r="E73" s="69"/>
      <c r="F73" s="69"/>
      <c r="G73" s="73">
        <f t="shared" si="7"/>
        <v>0</v>
      </c>
      <c r="J73" s="111"/>
      <c r="L73" s="69"/>
    </row>
    <row r="74" spans="2:12" s="89" customFormat="1" ht="12" hidden="1" x14ac:dyDescent="0.2">
      <c r="B74" s="67"/>
      <c r="D74" s="69"/>
      <c r="E74" s="69"/>
      <c r="F74" s="69"/>
      <c r="G74" s="73">
        <f t="shared" si="7"/>
        <v>0</v>
      </c>
      <c r="J74" s="111"/>
      <c r="L74" s="69"/>
    </row>
    <row r="75" spans="2:12" s="89" customFormat="1" ht="12" hidden="1" x14ac:dyDescent="0.2">
      <c r="B75" s="67"/>
      <c r="C75" s="71" t="s">
        <v>586</v>
      </c>
      <c r="D75" s="69"/>
      <c r="E75" s="69"/>
      <c r="F75" s="69"/>
      <c r="G75" s="73">
        <f t="shared" si="7"/>
        <v>0</v>
      </c>
      <c r="J75" s="111"/>
      <c r="L75" s="69"/>
    </row>
    <row r="76" spans="2:12" s="89" customFormat="1" ht="12" hidden="1" x14ac:dyDescent="0.2">
      <c r="B76" s="67"/>
      <c r="D76" s="69"/>
      <c r="E76" s="69"/>
      <c r="F76" s="69"/>
      <c r="G76" s="73">
        <f t="shared" si="7"/>
        <v>0</v>
      </c>
      <c r="J76" s="111"/>
      <c r="L76" s="69"/>
    </row>
    <row r="77" spans="2:12" s="89" customFormat="1" ht="12" x14ac:dyDescent="0.2">
      <c r="B77" s="67"/>
      <c r="C77" s="62" t="s">
        <v>587</v>
      </c>
      <c r="D77" s="73">
        <v>0</v>
      </c>
      <c r="E77" s="73">
        <v>0</v>
      </c>
      <c r="F77" s="73">
        <v>0</v>
      </c>
      <c r="G77" s="73">
        <f t="shared" si="7"/>
        <v>0</v>
      </c>
      <c r="J77" s="111"/>
      <c r="L77" s="69"/>
    </row>
    <row r="78" spans="2:12" s="89" customFormat="1" ht="12" hidden="1" x14ac:dyDescent="0.2">
      <c r="B78" s="67"/>
      <c r="D78" s="69"/>
      <c r="E78" s="69"/>
      <c r="F78" s="69"/>
      <c r="G78" s="69"/>
      <c r="J78" s="111"/>
      <c r="L78" s="69"/>
    </row>
    <row r="79" spans="2:12" s="89" customFormat="1" ht="12" x14ac:dyDescent="0.2">
      <c r="B79" s="67"/>
      <c r="C79" s="62" t="s">
        <v>588</v>
      </c>
      <c r="D79" s="73">
        <v>0</v>
      </c>
      <c r="E79" s="73">
        <v>0</v>
      </c>
      <c r="F79" s="73">
        <v>0</v>
      </c>
      <c r="G79" s="73">
        <f t="shared" ref="G79:G85" si="8">SUM(D79:F79)</f>
        <v>0</v>
      </c>
      <c r="J79" s="111"/>
      <c r="L79" s="69"/>
    </row>
    <row r="80" spans="2:12" s="89" customFormat="1" ht="12" hidden="1" x14ac:dyDescent="0.2">
      <c r="B80" s="67"/>
      <c r="D80" s="69"/>
      <c r="E80" s="69"/>
      <c r="F80" s="69"/>
      <c r="G80" s="73">
        <f t="shared" si="8"/>
        <v>0</v>
      </c>
      <c r="J80" s="111"/>
      <c r="L80" s="69"/>
    </row>
    <row r="81" spans="2:12" s="62" customFormat="1" ht="11.25" x14ac:dyDescent="0.2">
      <c r="B81" s="53"/>
      <c r="C81" s="62" t="s">
        <v>589</v>
      </c>
      <c r="D81" s="73">
        <v>0</v>
      </c>
      <c r="E81" s="73">
        <v>0</v>
      </c>
      <c r="F81" s="73">
        <v>0</v>
      </c>
      <c r="G81" s="73">
        <f t="shared" si="8"/>
        <v>0</v>
      </c>
      <c r="H81" s="87"/>
      <c r="J81" s="75"/>
      <c r="L81" s="64"/>
    </row>
    <row r="82" spans="2:12" s="62" customFormat="1" ht="11.25" hidden="1" x14ac:dyDescent="0.2">
      <c r="B82" s="53"/>
      <c r="D82" s="64"/>
      <c r="E82" s="64"/>
      <c r="F82" s="64"/>
      <c r="G82" s="73">
        <f t="shared" si="8"/>
        <v>0</v>
      </c>
      <c r="H82" s="87">
        <v>4974000</v>
      </c>
      <c r="I82" s="62">
        <f>H82-G71</f>
        <v>4299568.0999999996</v>
      </c>
      <c r="J82" s="75">
        <f>I82/H82</f>
        <v>0.86440854443104131</v>
      </c>
      <c r="L82" s="64"/>
    </row>
    <row r="83" spans="2:12" s="62" customFormat="1" ht="11.25" x14ac:dyDescent="0.2">
      <c r="B83" s="53"/>
      <c r="C83" s="62" t="s">
        <v>590</v>
      </c>
      <c r="D83" s="73">
        <v>43.31</v>
      </c>
      <c r="E83" s="73">
        <v>336.58</v>
      </c>
      <c r="F83" s="73">
        <v>212.92</v>
      </c>
      <c r="G83" s="73">
        <f t="shared" si="8"/>
        <v>592.80999999999995</v>
      </c>
      <c r="H83" s="87"/>
      <c r="J83" s="75"/>
      <c r="L83" s="64"/>
    </row>
    <row r="84" spans="2:12" s="62" customFormat="1" ht="11.25" hidden="1" x14ac:dyDescent="0.2">
      <c r="B84" s="53"/>
      <c r="D84" s="64"/>
      <c r="E84" s="64"/>
      <c r="F84" s="64"/>
      <c r="G84" s="73">
        <f t="shared" si="8"/>
        <v>0</v>
      </c>
      <c r="H84" s="87"/>
      <c r="J84" s="75"/>
      <c r="L84" s="64"/>
    </row>
    <row r="85" spans="2:12" s="62" customFormat="1" ht="11.25" x14ac:dyDescent="0.2">
      <c r="B85" s="53"/>
      <c r="C85" s="62" t="s">
        <v>591</v>
      </c>
      <c r="D85" s="73">
        <v>516.13</v>
      </c>
      <c r="E85" s="73">
        <v>0</v>
      </c>
      <c r="F85" s="73">
        <v>2064.5300000000002</v>
      </c>
      <c r="G85" s="73">
        <f t="shared" si="8"/>
        <v>2580.6600000000003</v>
      </c>
      <c r="H85" s="87"/>
      <c r="J85" s="75"/>
      <c r="L85" s="64"/>
    </row>
    <row r="86" spans="2:12" hidden="1" x14ac:dyDescent="0.2">
      <c r="D86" s="64"/>
      <c r="E86" s="64"/>
      <c r="F86" s="64"/>
      <c r="G86" s="64"/>
      <c r="H86" s="62"/>
      <c r="I86" s="62"/>
      <c r="J86" s="62"/>
      <c r="L86" s="86"/>
    </row>
    <row r="87" spans="2:12" hidden="1" x14ac:dyDescent="0.2">
      <c r="C87" s="71" t="s">
        <v>592</v>
      </c>
      <c r="D87" s="64"/>
      <c r="E87" s="64"/>
      <c r="F87" s="64"/>
      <c r="G87" s="64"/>
      <c r="H87" s="62"/>
      <c r="I87" s="62"/>
      <c r="J87" s="62"/>
      <c r="L87" s="86"/>
    </row>
    <row r="88" spans="2:12" hidden="1" x14ac:dyDescent="0.2">
      <c r="D88" s="64"/>
      <c r="E88" s="64"/>
      <c r="F88" s="64"/>
      <c r="G88" s="64"/>
      <c r="H88" s="62"/>
      <c r="I88" s="62"/>
      <c r="J88" s="62"/>
      <c r="L88" s="86"/>
    </row>
    <row r="89" spans="2:12" s="89" customFormat="1" ht="12" x14ac:dyDescent="0.2">
      <c r="B89" s="67" t="s">
        <v>593</v>
      </c>
      <c r="D89" s="69">
        <f t="shared" ref="D89:G89" si="9">SUM(D91:D109)</f>
        <v>312999.86</v>
      </c>
      <c r="E89" s="69">
        <f t="shared" si="9"/>
        <v>218558.25000000003</v>
      </c>
      <c r="F89" s="69">
        <f t="shared" si="9"/>
        <v>354219.27999999997</v>
      </c>
      <c r="G89" s="69">
        <f t="shared" si="9"/>
        <v>885777.3899999999</v>
      </c>
      <c r="H89" s="89">
        <f>SUM(H92:H109)</f>
        <v>1596000</v>
      </c>
      <c r="I89" s="89">
        <f>H89-G89</f>
        <v>710222.6100000001</v>
      </c>
      <c r="J89" s="111">
        <f>I89/H89</f>
        <v>0.44500163533834591</v>
      </c>
      <c r="L89" s="69"/>
    </row>
    <row r="90" spans="2:12" s="89" customFormat="1" ht="12" hidden="1" x14ac:dyDescent="0.2">
      <c r="B90" s="67"/>
      <c r="D90" s="69"/>
      <c r="E90" s="69"/>
      <c r="F90" s="69"/>
      <c r="G90" s="69"/>
      <c r="J90" s="111"/>
      <c r="L90" s="69"/>
    </row>
    <row r="91" spans="2:12" s="89" customFormat="1" ht="12" x14ac:dyDescent="0.2">
      <c r="B91" s="67"/>
      <c r="C91" s="62" t="s">
        <v>594</v>
      </c>
      <c r="D91" s="73">
        <v>18919.59</v>
      </c>
      <c r="E91" s="73">
        <v>2578.11</v>
      </c>
      <c r="F91" s="73">
        <v>82419.47</v>
      </c>
      <c r="G91" s="73">
        <f>SUM(D91:F91)</f>
        <v>103917.17</v>
      </c>
      <c r="J91" s="111"/>
      <c r="L91" s="69"/>
    </row>
    <row r="92" spans="2:12" s="62" customFormat="1" ht="12" hidden="1" x14ac:dyDescent="0.2">
      <c r="B92" s="53"/>
      <c r="C92" s="89"/>
      <c r="D92" s="69"/>
      <c r="E92" s="69"/>
      <c r="F92" s="69"/>
      <c r="G92" s="69"/>
      <c r="H92" s="87">
        <v>120000</v>
      </c>
      <c r="I92" s="62">
        <f>H92-G93</f>
        <v>114900.34</v>
      </c>
      <c r="J92" s="75">
        <f>I92/H92</f>
        <v>0.9575028333333333</v>
      </c>
      <c r="L92" s="64"/>
    </row>
    <row r="93" spans="2:12" s="62" customFormat="1" ht="11.25" x14ac:dyDescent="0.2">
      <c r="B93" s="53"/>
      <c r="C93" s="125" t="s">
        <v>595</v>
      </c>
      <c r="D93" s="73">
        <v>0</v>
      </c>
      <c r="E93" s="73">
        <v>0</v>
      </c>
      <c r="F93" s="73">
        <v>5099.66</v>
      </c>
      <c r="G93" s="73">
        <f>SUM(D93:F93)</f>
        <v>5099.66</v>
      </c>
      <c r="H93" s="87"/>
      <c r="J93" s="75"/>
      <c r="L93" s="64"/>
    </row>
    <row r="94" spans="2:12" s="62" customFormat="1" ht="11.25" hidden="1" x14ac:dyDescent="0.2">
      <c r="B94" s="53"/>
      <c r="C94" s="125"/>
      <c r="D94" s="73"/>
      <c r="E94" s="73"/>
      <c r="F94" s="73"/>
      <c r="G94" s="73"/>
      <c r="H94" s="87"/>
      <c r="J94" s="75"/>
      <c r="L94" s="64"/>
    </row>
    <row r="95" spans="2:12" s="62" customFormat="1" ht="11.25" x14ac:dyDescent="0.2">
      <c r="B95" s="53"/>
      <c r="C95" s="62" t="s">
        <v>596</v>
      </c>
      <c r="D95" s="73">
        <v>0</v>
      </c>
      <c r="E95" s="73">
        <v>0</v>
      </c>
      <c r="F95" s="73">
        <v>0</v>
      </c>
      <c r="G95" s="73">
        <f>SUM(D95:F95)</f>
        <v>0</v>
      </c>
      <c r="H95" s="87"/>
      <c r="J95" s="75"/>
      <c r="L95" s="64"/>
    </row>
    <row r="96" spans="2:12" s="62" customFormat="1" ht="11.25" hidden="1" x14ac:dyDescent="0.2">
      <c r="B96" s="53"/>
      <c r="D96" s="73"/>
      <c r="E96" s="73"/>
      <c r="F96" s="73"/>
      <c r="G96" s="73"/>
      <c r="H96" s="87"/>
      <c r="J96" s="75"/>
      <c r="L96" s="64"/>
    </row>
    <row r="97" spans="2:12" s="62" customFormat="1" ht="11.25" hidden="1" x14ac:dyDescent="0.2">
      <c r="B97" s="53"/>
      <c r="C97" s="126" t="s">
        <v>597</v>
      </c>
      <c r="D97" s="73"/>
      <c r="E97" s="73"/>
      <c r="F97" s="73"/>
      <c r="G97" s="73"/>
      <c r="H97" s="87">
        <v>876000</v>
      </c>
      <c r="I97" s="62">
        <f>H97-G100</f>
        <v>371017.64</v>
      </c>
      <c r="J97" s="75">
        <f>I97/H97</f>
        <v>0.42353611872146119</v>
      </c>
      <c r="L97" s="64"/>
    </row>
    <row r="98" spans="2:12" s="62" customFormat="1" ht="11.25" hidden="1" x14ac:dyDescent="0.2">
      <c r="B98" s="53"/>
      <c r="C98" s="127" t="s">
        <v>598</v>
      </c>
      <c r="D98" s="73"/>
      <c r="E98" s="73"/>
      <c r="F98" s="73"/>
      <c r="G98" s="73"/>
      <c r="H98" s="87"/>
      <c r="J98" s="75"/>
      <c r="L98" s="64"/>
    </row>
    <row r="99" spans="2:12" s="62" customFormat="1" ht="11.25" hidden="1" x14ac:dyDescent="0.2">
      <c r="B99" s="53"/>
      <c r="C99" s="125"/>
      <c r="D99" s="73"/>
      <c r="E99" s="73"/>
      <c r="F99" s="73"/>
      <c r="G99" s="73"/>
      <c r="H99" s="87"/>
      <c r="J99" s="75"/>
      <c r="L99" s="64"/>
    </row>
    <row r="100" spans="2:12" s="62" customFormat="1" ht="11.25" x14ac:dyDescent="0.2">
      <c r="B100" s="53"/>
      <c r="C100" s="62" t="s">
        <v>599</v>
      </c>
      <c r="D100" s="73">
        <v>219949.33</v>
      </c>
      <c r="E100" s="73">
        <v>120547.36</v>
      </c>
      <c r="F100" s="73">
        <v>164485.67000000001</v>
      </c>
      <c r="G100" s="73">
        <f>SUM(D100:F100)</f>
        <v>504982.36</v>
      </c>
      <c r="H100" s="87"/>
      <c r="J100" s="75"/>
      <c r="L100" s="64"/>
    </row>
    <row r="101" spans="2:12" s="62" customFormat="1" ht="11.25" hidden="1" x14ac:dyDescent="0.2">
      <c r="B101" s="53"/>
      <c r="D101" s="73"/>
      <c r="E101" s="73"/>
      <c r="F101" s="73"/>
      <c r="G101" s="73"/>
      <c r="H101" s="87"/>
      <c r="J101" s="75"/>
      <c r="L101" s="64"/>
    </row>
    <row r="102" spans="2:12" s="62" customFormat="1" ht="11.25" hidden="1" x14ac:dyDescent="0.2">
      <c r="B102" s="53"/>
      <c r="C102" s="71" t="s">
        <v>600</v>
      </c>
      <c r="D102" s="73"/>
      <c r="E102" s="73"/>
      <c r="F102" s="73"/>
      <c r="G102" s="73"/>
      <c r="H102" s="87">
        <v>600000</v>
      </c>
      <c r="I102" s="62">
        <f>H102-G91</f>
        <v>496082.83</v>
      </c>
      <c r="J102" s="75">
        <f>I102/H102</f>
        <v>0.82680471666666666</v>
      </c>
      <c r="L102" s="64"/>
    </row>
    <row r="103" spans="2:12" s="62" customFormat="1" ht="11.25" hidden="1" x14ac:dyDescent="0.2">
      <c r="B103" s="53"/>
      <c r="C103" s="71" t="s">
        <v>601</v>
      </c>
      <c r="D103" s="73"/>
      <c r="E103" s="73"/>
      <c r="F103" s="73"/>
      <c r="G103" s="73"/>
      <c r="H103" s="87"/>
      <c r="J103" s="75"/>
      <c r="L103" s="64"/>
    </row>
    <row r="104" spans="2:12" s="62" customFormat="1" ht="11.25" hidden="1" x14ac:dyDescent="0.2">
      <c r="B104" s="53"/>
      <c r="D104" s="73"/>
      <c r="E104" s="73"/>
      <c r="F104" s="73"/>
      <c r="G104" s="73"/>
      <c r="H104" s="87"/>
      <c r="J104" s="75"/>
      <c r="L104" s="64"/>
    </row>
    <row r="105" spans="2:12" s="62" customFormat="1" ht="11.25" x14ac:dyDescent="0.2">
      <c r="B105" s="53"/>
      <c r="C105" s="62" t="s">
        <v>602</v>
      </c>
      <c r="D105" s="73">
        <v>74130.94</v>
      </c>
      <c r="E105" s="73">
        <v>83007.360000000001</v>
      </c>
      <c r="F105" s="73">
        <v>101953.56</v>
      </c>
      <c r="G105" s="73">
        <f>SUM(D105:F105)</f>
        <v>259091.86</v>
      </c>
      <c r="H105" s="87"/>
      <c r="J105" s="75"/>
      <c r="L105" s="64"/>
    </row>
    <row r="106" spans="2:12" s="62" customFormat="1" ht="11.25" hidden="1" x14ac:dyDescent="0.2">
      <c r="B106" s="53"/>
      <c r="D106" s="73"/>
      <c r="E106" s="73"/>
      <c r="F106" s="73"/>
      <c r="G106" s="73">
        <f>SUM(D106:F106)</f>
        <v>0</v>
      </c>
      <c r="H106" s="87"/>
      <c r="J106" s="75"/>
      <c r="L106" s="64"/>
    </row>
    <row r="107" spans="2:12" s="62" customFormat="1" ht="11.25" x14ac:dyDescent="0.2">
      <c r="B107" s="53"/>
      <c r="C107" s="62" t="s">
        <v>603</v>
      </c>
      <c r="D107" s="73">
        <v>0</v>
      </c>
      <c r="E107" s="73">
        <v>0</v>
      </c>
      <c r="F107" s="73">
        <v>0</v>
      </c>
      <c r="G107" s="73">
        <f>SUM(D107:F107)</f>
        <v>0</v>
      </c>
      <c r="H107" s="87"/>
      <c r="J107" s="75"/>
      <c r="L107" s="64"/>
    </row>
    <row r="108" spans="2:12" s="62" customFormat="1" ht="11.25" hidden="1" x14ac:dyDescent="0.2">
      <c r="B108" s="53"/>
      <c r="D108" s="73"/>
      <c r="E108" s="73"/>
      <c r="F108" s="73"/>
      <c r="G108" s="73"/>
      <c r="H108" s="87"/>
      <c r="J108" s="75"/>
      <c r="L108" s="64"/>
    </row>
    <row r="109" spans="2:12" s="62" customFormat="1" ht="11.25" x14ac:dyDescent="0.2">
      <c r="B109" s="53"/>
      <c r="C109" s="62" t="s">
        <v>604</v>
      </c>
      <c r="D109" s="73">
        <v>0</v>
      </c>
      <c r="E109" s="73">
        <v>12425.42</v>
      </c>
      <c r="F109" s="73">
        <v>260.92</v>
      </c>
      <c r="G109" s="73">
        <f>SUM(D109:F109)</f>
        <v>12686.34</v>
      </c>
      <c r="H109" s="87"/>
      <c r="J109" s="75"/>
      <c r="L109" s="64"/>
    </row>
    <row r="110" spans="2:12" s="62" customFormat="1" ht="11.25" hidden="1" x14ac:dyDescent="0.2">
      <c r="B110" s="53"/>
      <c r="D110" s="73"/>
      <c r="E110" s="73"/>
      <c r="F110" s="73"/>
      <c r="G110" s="73"/>
      <c r="H110" s="87"/>
      <c r="J110" s="75"/>
      <c r="L110" s="64"/>
    </row>
    <row r="111" spans="2:12" s="89" customFormat="1" ht="12" x14ac:dyDescent="0.2">
      <c r="B111" s="67" t="s">
        <v>605</v>
      </c>
      <c r="D111" s="69">
        <f t="shared" ref="D111:G111" si="10">SUM(D113:D127)</f>
        <v>52178.19</v>
      </c>
      <c r="E111" s="69">
        <f t="shared" si="10"/>
        <v>7861.72</v>
      </c>
      <c r="F111" s="69">
        <f t="shared" si="10"/>
        <v>26098.32</v>
      </c>
      <c r="G111" s="69">
        <f t="shared" si="10"/>
        <v>86138.23000000001</v>
      </c>
      <c r="H111" s="89">
        <f>SUM(H113:H114)</f>
        <v>600000</v>
      </c>
      <c r="I111" s="89">
        <f>H111-G111</f>
        <v>513861.77</v>
      </c>
      <c r="J111" s="111">
        <f>I111/H111</f>
        <v>0.85643628333333333</v>
      </c>
      <c r="L111" s="69"/>
    </row>
    <row r="112" spans="2:12" s="89" customFormat="1" ht="12" hidden="1" x14ac:dyDescent="0.2">
      <c r="B112" s="67"/>
      <c r="D112" s="69"/>
      <c r="E112" s="69"/>
      <c r="F112" s="69"/>
      <c r="G112" s="69"/>
      <c r="J112" s="111"/>
      <c r="L112" s="69"/>
    </row>
    <row r="113" spans="2:12" s="62" customFormat="1" ht="11.25" x14ac:dyDescent="0.2">
      <c r="B113" s="53"/>
      <c r="C113" s="62" t="s">
        <v>606</v>
      </c>
      <c r="D113" s="73">
        <v>52178.19</v>
      </c>
      <c r="E113" s="73">
        <v>7861.72</v>
      </c>
      <c r="F113" s="73">
        <v>26098.32</v>
      </c>
      <c r="G113" s="73">
        <f t="shared" ref="G113:G124" si="11">SUM(D113:F113)</f>
        <v>86138.23000000001</v>
      </c>
      <c r="H113" s="87">
        <v>600000</v>
      </c>
      <c r="I113" s="62">
        <f>H113-G113</f>
        <v>513861.77</v>
      </c>
      <c r="J113" s="75">
        <f>I113/H113</f>
        <v>0.85643628333333333</v>
      </c>
      <c r="L113" s="64"/>
    </row>
    <row r="114" spans="2:12" s="62" customFormat="1" ht="11.25" hidden="1" x14ac:dyDescent="0.2">
      <c r="B114" s="53"/>
      <c r="D114" s="73"/>
      <c r="E114" s="73"/>
      <c r="F114" s="73"/>
      <c r="G114" s="73">
        <f t="shared" si="11"/>
        <v>0</v>
      </c>
      <c r="H114" s="87"/>
      <c r="J114" s="75"/>
      <c r="L114" s="64"/>
    </row>
    <row r="115" spans="2:12" s="62" customFormat="1" ht="11.25" x14ac:dyDescent="0.2">
      <c r="B115" s="53"/>
      <c r="C115" s="62" t="s">
        <v>607</v>
      </c>
      <c r="D115" s="73">
        <v>0</v>
      </c>
      <c r="E115" s="73">
        <v>0</v>
      </c>
      <c r="F115" s="73">
        <v>0</v>
      </c>
      <c r="G115" s="73">
        <f t="shared" si="11"/>
        <v>0</v>
      </c>
      <c r="H115" s="87"/>
      <c r="J115" s="75"/>
      <c r="L115" s="64"/>
    </row>
    <row r="116" spans="2:12" s="62" customFormat="1" ht="11.25" hidden="1" x14ac:dyDescent="0.2">
      <c r="B116" s="53"/>
      <c r="D116" s="73"/>
      <c r="E116" s="73"/>
      <c r="F116" s="73"/>
      <c r="G116" s="73">
        <f t="shared" si="11"/>
        <v>0</v>
      </c>
      <c r="H116" s="87"/>
      <c r="J116" s="75"/>
      <c r="L116" s="64"/>
    </row>
    <row r="117" spans="2:12" s="62" customFormat="1" ht="11.25" hidden="1" x14ac:dyDescent="0.2">
      <c r="B117" s="53"/>
      <c r="C117" s="71" t="s">
        <v>608</v>
      </c>
      <c r="D117" s="73"/>
      <c r="E117" s="73"/>
      <c r="F117" s="73"/>
      <c r="G117" s="73">
        <f t="shared" si="11"/>
        <v>0</v>
      </c>
      <c r="H117" s="87"/>
      <c r="J117" s="75"/>
      <c r="L117" s="64"/>
    </row>
    <row r="118" spans="2:12" s="62" customFormat="1" ht="11.25" hidden="1" x14ac:dyDescent="0.2">
      <c r="B118" s="53"/>
      <c r="C118" s="71" t="s">
        <v>609</v>
      </c>
      <c r="D118" s="73"/>
      <c r="E118" s="73"/>
      <c r="F118" s="73"/>
      <c r="G118" s="73">
        <f t="shared" si="11"/>
        <v>0</v>
      </c>
      <c r="H118" s="87"/>
      <c r="J118" s="75"/>
      <c r="L118" s="64"/>
    </row>
    <row r="119" spans="2:12" s="62" customFormat="1" ht="11.25" hidden="1" x14ac:dyDescent="0.2">
      <c r="B119" s="53"/>
      <c r="D119" s="73"/>
      <c r="E119" s="73"/>
      <c r="F119" s="73"/>
      <c r="G119" s="73">
        <f t="shared" si="11"/>
        <v>0</v>
      </c>
      <c r="H119" s="87"/>
      <c r="J119" s="75"/>
      <c r="L119" s="64"/>
    </row>
    <row r="120" spans="2:12" s="62" customFormat="1" ht="11.25" hidden="1" x14ac:dyDescent="0.2">
      <c r="B120" s="53"/>
      <c r="C120" s="71" t="s">
        <v>610</v>
      </c>
      <c r="D120" s="73"/>
      <c r="E120" s="73"/>
      <c r="F120" s="73"/>
      <c r="G120" s="73">
        <f t="shared" si="11"/>
        <v>0</v>
      </c>
      <c r="H120" s="87"/>
      <c r="J120" s="75"/>
      <c r="L120" s="64"/>
    </row>
    <row r="121" spans="2:12" s="62" customFormat="1" ht="11.25" hidden="1" x14ac:dyDescent="0.2">
      <c r="B121" s="53"/>
      <c r="D121" s="73"/>
      <c r="E121" s="73"/>
      <c r="F121" s="73"/>
      <c r="G121" s="73">
        <f t="shared" si="11"/>
        <v>0</v>
      </c>
      <c r="H121" s="87"/>
      <c r="J121" s="75"/>
      <c r="L121" s="64"/>
    </row>
    <row r="122" spans="2:12" s="62" customFormat="1" ht="11.25" x14ac:dyDescent="0.2">
      <c r="B122" s="53"/>
      <c r="C122" s="62" t="s">
        <v>611</v>
      </c>
      <c r="D122" s="73">
        <v>0</v>
      </c>
      <c r="E122" s="73">
        <v>0</v>
      </c>
      <c r="F122" s="73">
        <v>0</v>
      </c>
      <c r="G122" s="73">
        <f t="shared" si="11"/>
        <v>0</v>
      </c>
      <c r="H122" s="87"/>
      <c r="J122" s="75"/>
      <c r="L122" s="64"/>
    </row>
    <row r="123" spans="2:12" hidden="1" x14ac:dyDescent="0.2">
      <c r="D123" s="64"/>
      <c r="E123" s="64"/>
      <c r="F123" s="64"/>
      <c r="G123" s="73">
        <f t="shared" si="11"/>
        <v>0</v>
      </c>
      <c r="H123" s="62"/>
      <c r="I123" s="62"/>
      <c r="J123" s="62"/>
      <c r="L123" s="86"/>
    </row>
    <row r="124" spans="2:12" x14ac:dyDescent="0.2">
      <c r="C124" s="62" t="s">
        <v>612</v>
      </c>
      <c r="D124" s="64">
        <v>0</v>
      </c>
      <c r="E124" s="64">
        <v>0</v>
      </c>
      <c r="F124" s="64">
        <v>0</v>
      </c>
      <c r="G124" s="73">
        <f t="shared" si="11"/>
        <v>0</v>
      </c>
      <c r="H124" s="62"/>
      <c r="I124" s="62"/>
      <c r="J124" s="62"/>
      <c r="L124" s="86"/>
    </row>
    <row r="125" spans="2:12" x14ac:dyDescent="0.2">
      <c r="C125" s="62" t="s">
        <v>613</v>
      </c>
      <c r="D125" s="64"/>
      <c r="E125" s="64"/>
      <c r="F125" s="64"/>
      <c r="G125" s="73"/>
      <c r="H125" s="62"/>
      <c r="I125" s="62"/>
      <c r="J125" s="62"/>
      <c r="L125" s="86"/>
    </row>
    <row r="126" spans="2:12" hidden="1" x14ac:dyDescent="0.2">
      <c r="D126" s="64"/>
      <c r="E126" s="64"/>
      <c r="F126" s="64"/>
      <c r="G126" s="73">
        <f>SUM(D126:F126)</f>
        <v>0</v>
      </c>
      <c r="H126" s="62"/>
      <c r="I126" s="62"/>
      <c r="J126" s="62"/>
      <c r="L126" s="86"/>
    </row>
    <row r="127" spans="2:12" hidden="1" x14ac:dyDescent="0.2">
      <c r="C127" s="71" t="s">
        <v>614</v>
      </c>
      <c r="D127" s="64"/>
      <c r="E127" s="64"/>
      <c r="F127" s="64"/>
      <c r="G127" s="73">
        <f>SUM(D127:F127)</f>
        <v>0</v>
      </c>
      <c r="H127" s="62"/>
      <c r="I127" s="62"/>
      <c r="J127" s="62"/>
      <c r="L127" s="86"/>
    </row>
    <row r="128" spans="2:12" hidden="1" x14ac:dyDescent="0.2">
      <c r="D128" s="64"/>
      <c r="E128" s="64"/>
      <c r="F128" s="64"/>
      <c r="G128" s="73">
        <f>SUM(D128:F128)</f>
        <v>0</v>
      </c>
      <c r="H128" s="62"/>
      <c r="I128" s="62"/>
      <c r="J128" s="62"/>
      <c r="L128" s="86"/>
    </row>
    <row r="129" spans="2:12" s="89" customFormat="1" ht="12" x14ac:dyDescent="0.2">
      <c r="B129" s="67" t="s">
        <v>615</v>
      </c>
      <c r="D129" s="69">
        <f t="shared" ref="D129:G129" si="12">SUM(D131:D147)</f>
        <v>512263.28</v>
      </c>
      <c r="E129" s="69">
        <f t="shared" si="12"/>
        <v>303871.05999999994</v>
      </c>
      <c r="F129" s="69">
        <f t="shared" si="12"/>
        <v>300983.67</v>
      </c>
      <c r="G129" s="69">
        <f t="shared" si="12"/>
        <v>1117118.0100000002</v>
      </c>
      <c r="H129" s="89">
        <f>SUM(H131:H140)</f>
        <v>2880000</v>
      </c>
      <c r="I129" s="89">
        <f>H129-G129</f>
        <v>1762881.9899999998</v>
      </c>
      <c r="J129" s="111">
        <f>I129/H129</f>
        <v>0.61211180208333327</v>
      </c>
      <c r="L129" s="69"/>
    </row>
    <row r="130" spans="2:12" s="89" customFormat="1" ht="12" hidden="1" x14ac:dyDescent="0.2">
      <c r="B130" s="67"/>
      <c r="D130" s="69"/>
      <c r="E130" s="69"/>
      <c r="F130" s="69"/>
      <c r="G130" s="69"/>
      <c r="J130" s="111"/>
      <c r="L130" s="69"/>
    </row>
    <row r="131" spans="2:12" s="62" customFormat="1" ht="11.25" x14ac:dyDescent="0.2">
      <c r="B131" s="53"/>
      <c r="C131" s="62" t="s">
        <v>616</v>
      </c>
      <c r="D131" s="73">
        <v>68312.03</v>
      </c>
      <c r="E131" s="73">
        <v>93358.9</v>
      </c>
      <c r="F131" s="73">
        <v>43544.11</v>
      </c>
      <c r="G131" s="73">
        <f>SUM(D131:F131)</f>
        <v>205215.03999999998</v>
      </c>
      <c r="H131" s="87">
        <v>480000</v>
      </c>
      <c r="I131" s="62">
        <f>H131-G131</f>
        <v>274784.96000000002</v>
      </c>
      <c r="J131" s="75">
        <f>I131/H131</f>
        <v>0.57246866666666674</v>
      </c>
      <c r="L131" s="64"/>
    </row>
    <row r="132" spans="2:12" s="62" customFormat="1" ht="11.25" hidden="1" x14ac:dyDescent="0.2">
      <c r="B132" s="53"/>
      <c r="D132" s="73"/>
      <c r="E132" s="73"/>
      <c r="F132" s="73"/>
      <c r="G132" s="73">
        <f>SUM(D132:F132)</f>
        <v>0</v>
      </c>
      <c r="H132" s="87"/>
      <c r="J132" s="75"/>
      <c r="L132" s="64"/>
    </row>
    <row r="133" spans="2:12" s="62" customFormat="1" ht="11.25" x14ac:dyDescent="0.2">
      <c r="B133" s="53"/>
      <c r="C133" s="62" t="s">
        <v>617</v>
      </c>
      <c r="D133" s="73">
        <v>0</v>
      </c>
      <c r="E133" s="73">
        <v>0</v>
      </c>
      <c r="F133" s="73">
        <v>0</v>
      </c>
      <c r="G133" s="73">
        <f>SUM(D133:F133)</f>
        <v>0</v>
      </c>
      <c r="H133" s="87"/>
      <c r="J133" s="75"/>
      <c r="L133" s="64"/>
    </row>
    <row r="134" spans="2:12" s="62" customFormat="1" ht="11.25" hidden="1" x14ac:dyDescent="0.2">
      <c r="B134" s="53"/>
      <c r="D134" s="73"/>
      <c r="E134" s="73"/>
      <c r="F134" s="73"/>
      <c r="G134" s="73">
        <f>SUM(D134:F134)</f>
        <v>0</v>
      </c>
      <c r="H134" s="87"/>
      <c r="J134" s="75"/>
      <c r="L134" s="64"/>
    </row>
    <row r="135" spans="2:12" s="62" customFormat="1" ht="11.25" x14ac:dyDescent="0.2">
      <c r="B135" s="53"/>
      <c r="C135" s="62" t="s">
        <v>618</v>
      </c>
      <c r="D135" s="73">
        <v>14257</v>
      </c>
      <c r="E135" s="73">
        <v>0</v>
      </c>
      <c r="F135" s="73">
        <v>0</v>
      </c>
      <c r="G135" s="73">
        <f>SUM(D135:F135)</f>
        <v>14257</v>
      </c>
      <c r="H135" s="87"/>
      <c r="J135" s="75"/>
      <c r="L135" s="64"/>
    </row>
    <row r="136" spans="2:12" s="62" customFormat="1" ht="11.25" hidden="1" x14ac:dyDescent="0.2">
      <c r="B136" s="53"/>
      <c r="D136" s="73"/>
      <c r="E136" s="73"/>
      <c r="F136" s="73"/>
      <c r="G136" s="73"/>
      <c r="H136" s="87"/>
      <c r="J136" s="75"/>
      <c r="L136" s="64"/>
    </row>
    <row r="137" spans="2:12" s="62" customFormat="1" ht="11.25" hidden="1" x14ac:dyDescent="0.2">
      <c r="B137" s="53"/>
      <c r="C137" s="71" t="s">
        <v>619</v>
      </c>
      <c r="D137" s="73"/>
      <c r="E137" s="73"/>
      <c r="F137" s="73"/>
      <c r="G137" s="73"/>
      <c r="H137" s="87"/>
      <c r="J137" s="75"/>
      <c r="L137" s="64"/>
    </row>
    <row r="138" spans="2:12" s="62" customFormat="1" ht="11.25" hidden="1" x14ac:dyDescent="0.2">
      <c r="B138" s="53"/>
      <c r="D138" s="73"/>
      <c r="E138" s="73"/>
      <c r="F138" s="73"/>
      <c r="G138" s="73"/>
      <c r="H138" s="87"/>
      <c r="J138" s="75"/>
      <c r="L138" s="64"/>
    </row>
    <row r="139" spans="2:12" s="62" customFormat="1" ht="11.25" x14ac:dyDescent="0.2">
      <c r="B139" s="53"/>
      <c r="C139" s="62" t="s">
        <v>620</v>
      </c>
      <c r="D139" s="73">
        <v>429694.25</v>
      </c>
      <c r="E139" s="73">
        <v>209688.06</v>
      </c>
      <c r="F139" s="73">
        <v>257439.56</v>
      </c>
      <c r="G139" s="73">
        <f t="shared" ref="G139:G148" si="13">SUM(D139:F139)</f>
        <v>896821.87000000011</v>
      </c>
      <c r="H139" s="87"/>
      <c r="J139" s="75"/>
      <c r="L139" s="64"/>
    </row>
    <row r="140" spans="2:12" s="62" customFormat="1" ht="11.25" hidden="1" x14ac:dyDescent="0.2">
      <c r="B140" s="53"/>
      <c r="D140" s="73"/>
      <c r="E140" s="73"/>
      <c r="F140" s="73"/>
      <c r="G140" s="73">
        <f t="shared" si="13"/>
        <v>0</v>
      </c>
      <c r="H140" s="87">
        <v>2400000</v>
      </c>
      <c r="I140" s="62">
        <f>H140-G140</f>
        <v>2400000</v>
      </c>
      <c r="J140" s="75">
        <f>I140/H140</f>
        <v>1</v>
      </c>
      <c r="L140" s="64"/>
    </row>
    <row r="141" spans="2:12" s="62" customFormat="1" ht="11.25" x14ac:dyDescent="0.2">
      <c r="B141" s="53"/>
      <c r="C141" s="62" t="s">
        <v>621</v>
      </c>
      <c r="D141" s="73">
        <v>0</v>
      </c>
      <c r="E141" s="73">
        <v>0</v>
      </c>
      <c r="F141" s="73">
        <v>0</v>
      </c>
      <c r="G141" s="73">
        <f t="shared" si="13"/>
        <v>0</v>
      </c>
      <c r="H141" s="87"/>
      <c r="J141" s="75"/>
      <c r="L141" s="64"/>
    </row>
    <row r="142" spans="2:12" s="62" customFormat="1" ht="11.25" hidden="1" x14ac:dyDescent="0.2">
      <c r="B142" s="53"/>
      <c r="C142" s="72"/>
      <c r="D142" s="73"/>
      <c r="E142" s="73"/>
      <c r="F142" s="73"/>
      <c r="G142" s="73">
        <f t="shared" si="13"/>
        <v>0</v>
      </c>
      <c r="H142" s="87"/>
      <c r="J142" s="75"/>
      <c r="L142" s="64"/>
    </row>
    <row r="143" spans="2:12" s="62" customFormat="1" ht="11.25" hidden="1" x14ac:dyDescent="0.2">
      <c r="B143" s="53"/>
      <c r="C143" s="71" t="s">
        <v>622</v>
      </c>
      <c r="D143" s="73"/>
      <c r="E143" s="73"/>
      <c r="F143" s="73"/>
      <c r="G143" s="73">
        <f t="shared" si="13"/>
        <v>0</v>
      </c>
      <c r="H143" s="87"/>
      <c r="J143" s="75"/>
      <c r="L143" s="64"/>
    </row>
    <row r="144" spans="2:12" s="62" customFormat="1" ht="11.25" hidden="1" x14ac:dyDescent="0.2">
      <c r="B144" s="53"/>
      <c r="C144" s="72"/>
      <c r="D144" s="73"/>
      <c r="E144" s="73"/>
      <c r="F144" s="73"/>
      <c r="G144" s="73">
        <f t="shared" si="13"/>
        <v>0</v>
      </c>
      <c r="H144" s="87"/>
      <c r="J144" s="75"/>
      <c r="L144" s="64"/>
    </row>
    <row r="145" spans="2:12" s="62" customFormat="1" ht="11.25" hidden="1" x14ac:dyDescent="0.2">
      <c r="B145" s="53"/>
      <c r="C145" s="71" t="s">
        <v>623</v>
      </c>
      <c r="D145" s="73"/>
      <c r="E145" s="73"/>
      <c r="F145" s="73"/>
      <c r="G145" s="73">
        <f t="shared" si="13"/>
        <v>0</v>
      </c>
      <c r="H145" s="87"/>
      <c r="J145" s="75"/>
      <c r="L145" s="64"/>
    </row>
    <row r="146" spans="2:12" hidden="1" x14ac:dyDescent="0.2">
      <c r="C146" s="89"/>
      <c r="D146" s="64"/>
      <c r="E146" s="64"/>
      <c r="F146" s="64"/>
      <c r="G146" s="73">
        <f t="shared" si="13"/>
        <v>0</v>
      </c>
      <c r="H146" s="62"/>
      <c r="I146" s="62"/>
      <c r="J146" s="62"/>
      <c r="L146" s="86"/>
    </row>
    <row r="147" spans="2:12" x14ac:dyDescent="0.2">
      <c r="C147" s="62" t="s">
        <v>624</v>
      </c>
      <c r="D147" s="64">
        <v>0</v>
      </c>
      <c r="E147" s="64">
        <v>824.1</v>
      </c>
      <c r="F147" s="64">
        <v>0</v>
      </c>
      <c r="G147" s="73">
        <f t="shared" si="13"/>
        <v>824.1</v>
      </c>
      <c r="H147" s="62"/>
      <c r="I147" s="62"/>
      <c r="J147" s="62"/>
      <c r="L147" s="86"/>
    </row>
    <row r="148" spans="2:12" hidden="1" x14ac:dyDescent="0.2">
      <c r="C148" s="89"/>
      <c r="D148" s="64"/>
      <c r="E148" s="64"/>
      <c r="F148" s="64"/>
      <c r="G148" s="73">
        <f t="shared" si="13"/>
        <v>0</v>
      </c>
      <c r="H148" s="62"/>
      <c r="I148" s="62"/>
      <c r="J148" s="62"/>
      <c r="L148" s="86"/>
    </row>
    <row r="149" spans="2:12" s="89" customFormat="1" ht="12" x14ac:dyDescent="0.2">
      <c r="B149" s="67" t="s">
        <v>625</v>
      </c>
      <c r="D149" s="69">
        <f t="shared" ref="D149:G149" si="14">SUM(D151:D159)</f>
        <v>108790.86</v>
      </c>
      <c r="E149" s="69">
        <f t="shared" si="14"/>
        <v>613408.99</v>
      </c>
      <c r="F149" s="69">
        <f t="shared" si="14"/>
        <v>4074626.3</v>
      </c>
      <c r="G149" s="69">
        <f t="shared" si="14"/>
        <v>4796826.1499999994</v>
      </c>
      <c r="H149" s="89">
        <f>SUM(H154:H156)</f>
        <v>1200000</v>
      </c>
      <c r="I149" s="89">
        <f>H149-G149</f>
        <v>-3596826.1499999994</v>
      </c>
      <c r="J149" s="111">
        <f>I149/H149</f>
        <v>-2.9973551249999995</v>
      </c>
      <c r="L149" s="69"/>
    </row>
    <row r="150" spans="2:12" s="89" customFormat="1" ht="12" hidden="1" x14ac:dyDescent="0.2">
      <c r="B150" s="67"/>
      <c r="D150" s="69"/>
      <c r="E150" s="69"/>
      <c r="F150" s="69"/>
      <c r="G150" s="69"/>
      <c r="J150" s="111"/>
      <c r="L150" s="69"/>
    </row>
    <row r="151" spans="2:12" s="89" customFormat="1" ht="12" hidden="1" x14ac:dyDescent="0.2">
      <c r="B151" s="67"/>
      <c r="C151" s="71" t="s">
        <v>626</v>
      </c>
      <c r="D151" s="69"/>
      <c r="E151" s="69"/>
      <c r="F151" s="69"/>
      <c r="G151" s="69"/>
      <c r="J151" s="111"/>
      <c r="L151" s="69"/>
    </row>
    <row r="152" spans="2:12" s="89" customFormat="1" ht="12" hidden="1" x14ac:dyDescent="0.2">
      <c r="B152" s="67"/>
      <c r="D152" s="69"/>
      <c r="E152" s="69"/>
      <c r="F152" s="69"/>
      <c r="G152" s="69"/>
      <c r="J152" s="111"/>
      <c r="L152" s="69"/>
    </row>
    <row r="153" spans="2:12" s="89" customFormat="1" ht="12" x14ac:dyDescent="0.2">
      <c r="B153" s="67"/>
      <c r="C153" s="62" t="s">
        <v>627</v>
      </c>
      <c r="D153" s="73">
        <v>108790.86</v>
      </c>
      <c r="E153" s="73">
        <v>613408.99</v>
      </c>
      <c r="F153" s="73">
        <v>4074626.3</v>
      </c>
      <c r="G153" s="73">
        <f>SUM(D153:F153)</f>
        <v>4796826.1499999994</v>
      </c>
      <c r="J153" s="111"/>
      <c r="L153" s="69"/>
    </row>
    <row r="154" spans="2:12" s="62" customFormat="1" ht="11.25" hidden="1" x14ac:dyDescent="0.2">
      <c r="B154" s="53"/>
      <c r="D154" s="73"/>
      <c r="E154" s="73"/>
      <c r="F154" s="73"/>
      <c r="G154" s="73"/>
      <c r="H154" s="87">
        <v>900000</v>
      </c>
      <c r="I154" s="62">
        <f>H154-G154</f>
        <v>900000</v>
      </c>
      <c r="J154" s="75">
        <f>I154/H154</f>
        <v>1</v>
      </c>
      <c r="L154" s="64"/>
    </row>
    <row r="155" spans="2:12" s="62" customFormat="1" ht="11.25" hidden="1" x14ac:dyDescent="0.2">
      <c r="B155" s="53"/>
      <c r="C155" s="125" t="s">
        <v>628</v>
      </c>
      <c r="D155" s="73"/>
      <c r="E155" s="73"/>
      <c r="F155" s="73"/>
      <c r="G155" s="73">
        <f>SUM(D155:F155)</f>
        <v>0</v>
      </c>
      <c r="H155" s="87"/>
      <c r="J155" s="75"/>
      <c r="L155" s="64"/>
    </row>
    <row r="156" spans="2:12" s="62" customFormat="1" ht="11.25" hidden="1" x14ac:dyDescent="0.2">
      <c r="B156" s="53"/>
      <c r="D156" s="73"/>
      <c r="E156" s="73"/>
      <c r="F156" s="73"/>
      <c r="G156" s="73"/>
      <c r="H156" s="87">
        <v>300000</v>
      </c>
      <c r="I156" s="62">
        <f>H156-G156</f>
        <v>300000</v>
      </c>
      <c r="J156" s="75">
        <f>I156/H156</f>
        <v>1</v>
      </c>
      <c r="L156" s="64"/>
    </row>
    <row r="157" spans="2:12" s="62" customFormat="1" ht="11.25" hidden="1" x14ac:dyDescent="0.2">
      <c r="B157" s="53"/>
      <c r="C157" s="71" t="s">
        <v>629</v>
      </c>
      <c r="D157" s="73"/>
      <c r="E157" s="73"/>
      <c r="F157" s="73"/>
      <c r="G157" s="73"/>
      <c r="H157" s="87"/>
      <c r="J157" s="75"/>
      <c r="L157" s="64"/>
    </row>
    <row r="158" spans="2:12" s="62" customFormat="1" ht="11.25" hidden="1" x14ac:dyDescent="0.2">
      <c r="B158" s="53"/>
      <c r="D158" s="73"/>
      <c r="E158" s="73"/>
      <c r="F158" s="73"/>
      <c r="G158" s="73"/>
      <c r="H158" s="87"/>
      <c r="J158" s="75"/>
      <c r="L158" s="64"/>
    </row>
    <row r="159" spans="2:12" hidden="1" x14ac:dyDescent="0.2">
      <c r="C159" s="71" t="s">
        <v>630</v>
      </c>
      <c r="D159" s="64"/>
      <c r="E159" s="64"/>
      <c r="F159" s="64"/>
      <c r="G159" s="64"/>
      <c r="H159" s="62"/>
      <c r="I159" s="62"/>
      <c r="J159" s="62"/>
      <c r="L159" s="86"/>
    </row>
    <row r="160" spans="2:12" hidden="1" x14ac:dyDescent="0.2">
      <c r="C160" s="89"/>
      <c r="D160" s="64"/>
      <c r="E160" s="64"/>
      <c r="F160" s="64"/>
      <c r="G160" s="64"/>
      <c r="H160" s="62"/>
      <c r="I160" s="62"/>
      <c r="J160" s="62"/>
      <c r="L160" s="86"/>
    </row>
    <row r="161" spans="2:12" s="89" customFormat="1" ht="12" x14ac:dyDescent="0.2">
      <c r="B161" s="67" t="s">
        <v>631</v>
      </c>
      <c r="C161" s="62"/>
      <c r="D161" s="69">
        <f t="shared" ref="D161:J161" si="15">SUM(D163:D181)</f>
        <v>0</v>
      </c>
      <c r="E161" s="69">
        <f t="shared" si="15"/>
        <v>4681.78</v>
      </c>
      <c r="F161" s="69">
        <f t="shared" si="15"/>
        <v>3243.67</v>
      </c>
      <c r="G161" s="69">
        <f t="shared" si="15"/>
        <v>7925.45</v>
      </c>
      <c r="H161" s="89">
        <f t="shared" si="15"/>
        <v>150000</v>
      </c>
      <c r="I161" s="89">
        <f t="shared" si="15"/>
        <v>150000</v>
      </c>
      <c r="J161" s="89">
        <f t="shared" si="15"/>
        <v>1</v>
      </c>
      <c r="L161" s="69"/>
    </row>
    <row r="162" spans="2:12" s="89" customFormat="1" ht="12" hidden="1" x14ac:dyDescent="0.2">
      <c r="B162" s="67"/>
      <c r="C162" s="62"/>
      <c r="D162" s="69"/>
      <c r="E162" s="69"/>
      <c r="F162" s="69"/>
      <c r="G162" s="69"/>
      <c r="L162" s="69"/>
    </row>
    <row r="163" spans="2:12" s="89" customFormat="1" ht="12" x14ac:dyDescent="0.2">
      <c r="B163" s="67"/>
      <c r="C163" s="62" t="s">
        <v>632</v>
      </c>
      <c r="D163" s="73">
        <v>0</v>
      </c>
      <c r="E163" s="73">
        <v>0</v>
      </c>
      <c r="F163" s="73">
        <v>0</v>
      </c>
      <c r="G163" s="73">
        <f t="shared" ref="G163:G171" si="16">SUM(D163:F163)</f>
        <v>0</v>
      </c>
      <c r="L163" s="69"/>
    </row>
    <row r="164" spans="2:12" s="89" customFormat="1" ht="12" hidden="1" x14ac:dyDescent="0.2">
      <c r="B164" s="67"/>
      <c r="C164" s="62"/>
      <c r="D164" s="73"/>
      <c r="E164" s="73"/>
      <c r="F164" s="73"/>
      <c r="G164" s="73">
        <f t="shared" si="16"/>
        <v>0</v>
      </c>
      <c r="L164" s="69"/>
    </row>
    <row r="165" spans="2:12" x14ac:dyDescent="0.2">
      <c r="C165" s="62" t="s">
        <v>633</v>
      </c>
      <c r="D165" s="73">
        <v>0</v>
      </c>
      <c r="E165" s="73">
        <v>1621.83</v>
      </c>
      <c r="F165" s="73">
        <v>3243.67</v>
      </c>
      <c r="G165" s="73">
        <f t="shared" si="16"/>
        <v>4865.5</v>
      </c>
      <c r="L165" s="86"/>
    </row>
    <row r="166" spans="2:12" s="62" customFormat="1" ht="11.25" hidden="1" x14ac:dyDescent="0.2">
      <c r="B166" s="53"/>
      <c r="D166" s="73"/>
      <c r="E166" s="73"/>
      <c r="F166" s="73"/>
      <c r="G166" s="73">
        <f t="shared" si="16"/>
        <v>0</v>
      </c>
      <c r="H166" s="87">
        <v>150000</v>
      </c>
      <c r="I166" s="62">
        <f>H166-G166</f>
        <v>150000</v>
      </c>
      <c r="J166" s="75">
        <f>I166/H166</f>
        <v>1</v>
      </c>
      <c r="L166" s="64"/>
    </row>
    <row r="167" spans="2:12" s="62" customFormat="1" ht="11.25" hidden="1" x14ac:dyDescent="0.2">
      <c r="B167" s="53"/>
      <c r="C167" s="71" t="s">
        <v>634</v>
      </c>
      <c r="D167" s="73"/>
      <c r="E167" s="73"/>
      <c r="F167" s="73"/>
      <c r="G167" s="73">
        <f t="shared" si="16"/>
        <v>0</v>
      </c>
      <c r="H167" s="87"/>
      <c r="J167" s="75"/>
      <c r="L167" s="64"/>
    </row>
    <row r="168" spans="2:12" s="62" customFormat="1" ht="11.25" hidden="1" x14ac:dyDescent="0.2">
      <c r="B168" s="53"/>
      <c r="D168" s="73"/>
      <c r="E168" s="73"/>
      <c r="F168" s="73"/>
      <c r="G168" s="73">
        <f t="shared" si="16"/>
        <v>0</v>
      </c>
      <c r="H168" s="87"/>
      <c r="J168" s="75"/>
      <c r="L168" s="64"/>
    </row>
    <row r="169" spans="2:12" s="62" customFormat="1" ht="11.25" hidden="1" x14ac:dyDescent="0.2">
      <c r="B169" s="53"/>
      <c r="C169" s="71" t="s">
        <v>635</v>
      </c>
      <c r="D169" s="73"/>
      <c r="E169" s="73"/>
      <c r="F169" s="73"/>
      <c r="G169" s="73">
        <f t="shared" si="16"/>
        <v>0</v>
      </c>
      <c r="H169" s="87"/>
      <c r="J169" s="75"/>
      <c r="L169" s="64"/>
    </row>
    <row r="170" spans="2:12" s="62" customFormat="1" ht="11.25" hidden="1" x14ac:dyDescent="0.2">
      <c r="B170" s="53"/>
      <c r="D170" s="73"/>
      <c r="E170" s="73"/>
      <c r="F170" s="73"/>
      <c r="G170" s="73">
        <f t="shared" si="16"/>
        <v>0</v>
      </c>
      <c r="H170" s="87"/>
      <c r="J170" s="75"/>
      <c r="L170" s="64"/>
    </row>
    <row r="171" spans="2:12" s="62" customFormat="1" ht="11.25" x14ac:dyDescent="0.2">
      <c r="B171" s="53"/>
      <c r="C171" s="62" t="s">
        <v>636</v>
      </c>
      <c r="D171" s="73">
        <v>0</v>
      </c>
      <c r="E171" s="73">
        <v>3059.95</v>
      </c>
      <c r="F171" s="73">
        <v>0</v>
      </c>
      <c r="G171" s="73">
        <f t="shared" si="16"/>
        <v>3059.95</v>
      </c>
      <c r="H171" s="87"/>
      <c r="J171" s="75"/>
      <c r="L171" s="64"/>
    </row>
    <row r="172" spans="2:12" s="62" customFormat="1" ht="11.25" hidden="1" x14ac:dyDescent="0.2">
      <c r="B172" s="53"/>
      <c r="D172" s="73"/>
      <c r="E172" s="73"/>
      <c r="F172" s="73"/>
      <c r="G172" s="73"/>
      <c r="H172" s="87"/>
      <c r="J172" s="75"/>
      <c r="L172" s="64"/>
    </row>
    <row r="173" spans="2:12" s="62" customFormat="1" ht="11.25" hidden="1" x14ac:dyDescent="0.2">
      <c r="B173" s="53"/>
      <c r="C173" s="71" t="s">
        <v>637</v>
      </c>
      <c r="D173" s="73"/>
      <c r="E173" s="73"/>
      <c r="F173" s="73"/>
      <c r="G173" s="73"/>
      <c r="H173" s="87"/>
      <c r="J173" s="75"/>
      <c r="L173" s="64"/>
    </row>
    <row r="174" spans="2:12" s="62" customFormat="1" ht="11.25" hidden="1" x14ac:dyDescent="0.2">
      <c r="B174" s="53"/>
      <c r="D174" s="73"/>
      <c r="E174" s="73"/>
      <c r="F174" s="73"/>
      <c r="G174" s="73"/>
      <c r="H174" s="87"/>
      <c r="J174" s="75"/>
      <c r="L174" s="64"/>
    </row>
    <row r="175" spans="2:12" s="62" customFormat="1" ht="11.25" hidden="1" x14ac:dyDescent="0.2">
      <c r="B175" s="53"/>
      <c r="C175" s="71" t="s">
        <v>638</v>
      </c>
      <c r="D175" s="73"/>
      <c r="E175" s="73"/>
      <c r="F175" s="73"/>
      <c r="G175" s="73"/>
      <c r="H175" s="87"/>
      <c r="J175" s="75"/>
      <c r="L175" s="64"/>
    </row>
    <row r="176" spans="2:12" s="62" customFormat="1" ht="11.25" hidden="1" x14ac:dyDescent="0.2">
      <c r="B176" s="53"/>
      <c r="C176" s="72"/>
      <c r="D176" s="73"/>
      <c r="E176" s="73"/>
      <c r="F176" s="73"/>
      <c r="G176" s="73"/>
      <c r="H176" s="87"/>
      <c r="J176" s="75"/>
      <c r="L176" s="64"/>
    </row>
    <row r="177" spans="2:12" s="62" customFormat="1" ht="11.25" hidden="1" x14ac:dyDescent="0.2">
      <c r="B177" s="53"/>
      <c r="C177" s="71" t="s">
        <v>639</v>
      </c>
      <c r="D177" s="73"/>
      <c r="E177" s="73"/>
      <c r="F177" s="73"/>
      <c r="G177" s="73"/>
      <c r="H177" s="87"/>
      <c r="J177" s="75"/>
      <c r="L177" s="64"/>
    </row>
    <row r="178" spans="2:12" s="62" customFormat="1" ht="11.25" hidden="1" x14ac:dyDescent="0.2">
      <c r="B178" s="53"/>
      <c r="C178" s="71" t="s">
        <v>640</v>
      </c>
      <c r="D178" s="73"/>
      <c r="E178" s="73"/>
      <c r="F178" s="73"/>
      <c r="G178" s="73"/>
      <c r="H178" s="87"/>
      <c r="J178" s="75"/>
      <c r="L178" s="64"/>
    </row>
    <row r="179" spans="2:12" s="62" customFormat="1" ht="11.25" hidden="1" x14ac:dyDescent="0.2">
      <c r="B179" s="53"/>
      <c r="D179" s="73"/>
      <c r="E179" s="73"/>
      <c r="F179" s="73"/>
      <c r="G179" s="73"/>
      <c r="H179" s="87"/>
      <c r="J179" s="75"/>
      <c r="L179" s="64"/>
    </row>
    <row r="180" spans="2:12" s="62" customFormat="1" ht="11.25" x14ac:dyDescent="0.2">
      <c r="B180" s="53"/>
      <c r="C180" s="62" t="s">
        <v>641</v>
      </c>
      <c r="D180" s="73">
        <v>0</v>
      </c>
      <c r="E180" s="73">
        <v>0</v>
      </c>
      <c r="F180" s="73">
        <v>0</v>
      </c>
      <c r="G180" s="73">
        <f>SUM(D180:F180)</f>
        <v>0</v>
      </c>
      <c r="H180" s="87"/>
      <c r="J180" s="75"/>
      <c r="L180" s="64"/>
    </row>
    <row r="181" spans="2:12" x14ac:dyDescent="0.2">
      <c r="D181" s="73"/>
      <c r="E181" s="73"/>
      <c r="F181" s="73"/>
      <c r="G181" s="73"/>
    </row>
    <row r="182" spans="2:12" x14ac:dyDescent="0.2">
      <c r="D182" s="73"/>
      <c r="E182" s="73"/>
      <c r="F182" s="73"/>
    </row>
    <row r="191" spans="2:12" x14ac:dyDescent="0.2">
      <c r="D191" s="55"/>
      <c r="E191" s="55"/>
      <c r="F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80" orientation="portrait" horizontalDpi="300" verticalDpi="300" r:id="rId1"/>
  <headerFooter alignWithMargins="0">
    <oddHeader xml:space="preserve">&amp;C&amp;16XV AYUNTAMIENTO DE COMONDU
TESORERIA GENERAL MUNICIPAL
PRESUPUESTO DE EGRESOS  ESTIMADO 2DO TRIMESTRE 2017
</oddHeader>
  </headerFooter>
  <ignoredErrors>
    <ignoredError sqref="G9:G54 G56:G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28" customWidth="1"/>
    <col min="2" max="2" width="2.7109375" style="129" customWidth="1"/>
    <col min="3" max="3" width="48.42578125" style="130" customWidth="1"/>
    <col min="4" max="6" width="9.140625" style="130" customWidth="1"/>
    <col min="7" max="7" width="10.42578125" style="130" customWidth="1"/>
    <col min="8" max="8" width="10.85546875" style="130" hidden="1" customWidth="1"/>
    <col min="9" max="9" width="10.42578125" style="130" hidden="1" customWidth="1"/>
    <col min="10" max="10" width="9.28515625" style="130" hidden="1" customWidth="1"/>
    <col min="11" max="11" width="11.42578125" style="128" customWidth="1"/>
    <col min="12" max="247" width="9.140625" style="128"/>
    <col min="248" max="249" width="2.7109375" style="128" customWidth="1"/>
    <col min="250" max="250" width="48.42578125" style="128" customWidth="1"/>
    <col min="251" max="262" width="9.140625" style="128" customWidth="1"/>
    <col min="263" max="263" width="10.42578125" style="128" customWidth="1"/>
    <col min="264" max="266" width="0" style="128" hidden="1" customWidth="1"/>
    <col min="267" max="267" width="9.28515625" style="128" customWidth="1"/>
    <col min="268" max="503" width="9.140625" style="128"/>
    <col min="504" max="505" width="2.7109375" style="128" customWidth="1"/>
    <col min="506" max="506" width="48.42578125" style="128" customWidth="1"/>
    <col min="507" max="518" width="9.140625" style="128" customWidth="1"/>
    <col min="519" max="519" width="10.42578125" style="128" customWidth="1"/>
    <col min="520" max="522" width="0" style="128" hidden="1" customWidth="1"/>
    <col min="523" max="523" width="9.28515625" style="128" customWidth="1"/>
    <col min="524" max="759" width="9.140625" style="128"/>
    <col min="760" max="761" width="2.7109375" style="128" customWidth="1"/>
    <col min="762" max="762" width="48.42578125" style="128" customWidth="1"/>
    <col min="763" max="774" width="9.140625" style="128" customWidth="1"/>
    <col min="775" max="775" width="10.42578125" style="128" customWidth="1"/>
    <col min="776" max="778" width="0" style="128" hidden="1" customWidth="1"/>
    <col min="779" max="779" width="9.28515625" style="128" customWidth="1"/>
    <col min="780" max="1015" width="9.140625" style="128"/>
    <col min="1016" max="1017" width="2.7109375" style="128" customWidth="1"/>
    <col min="1018" max="1018" width="48.42578125" style="128" customWidth="1"/>
    <col min="1019" max="1030" width="9.140625" style="128" customWidth="1"/>
    <col min="1031" max="1031" width="10.42578125" style="128" customWidth="1"/>
    <col min="1032" max="1034" width="0" style="128" hidden="1" customWidth="1"/>
    <col min="1035" max="1035" width="9.28515625" style="128" customWidth="1"/>
    <col min="1036" max="1271" width="9.140625" style="128"/>
    <col min="1272" max="1273" width="2.7109375" style="128" customWidth="1"/>
    <col min="1274" max="1274" width="48.42578125" style="128" customWidth="1"/>
    <col min="1275" max="1286" width="9.140625" style="128" customWidth="1"/>
    <col min="1287" max="1287" width="10.42578125" style="128" customWidth="1"/>
    <col min="1288" max="1290" width="0" style="128" hidden="1" customWidth="1"/>
    <col min="1291" max="1291" width="9.28515625" style="128" customWidth="1"/>
    <col min="1292" max="1527" width="9.140625" style="128"/>
    <col min="1528" max="1529" width="2.7109375" style="128" customWidth="1"/>
    <col min="1530" max="1530" width="48.42578125" style="128" customWidth="1"/>
    <col min="1531" max="1542" width="9.140625" style="128" customWidth="1"/>
    <col min="1543" max="1543" width="10.42578125" style="128" customWidth="1"/>
    <col min="1544" max="1546" width="0" style="128" hidden="1" customWidth="1"/>
    <col min="1547" max="1547" width="9.28515625" style="128" customWidth="1"/>
    <col min="1548" max="1783" width="9.140625" style="128"/>
    <col min="1784" max="1785" width="2.7109375" style="128" customWidth="1"/>
    <col min="1786" max="1786" width="48.42578125" style="128" customWidth="1"/>
    <col min="1787" max="1798" width="9.140625" style="128" customWidth="1"/>
    <col min="1799" max="1799" width="10.42578125" style="128" customWidth="1"/>
    <col min="1800" max="1802" width="0" style="128" hidden="1" customWidth="1"/>
    <col min="1803" max="1803" width="9.28515625" style="128" customWidth="1"/>
    <col min="1804" max="2039" width="9.140625" style="128"/>
    <col min="2040" max="2041" width="2.7109375" style="128" customWidth="1"/>
    <col min="2042" max="2042" width="48.42578125" style="128" customWidth="1"/>
    <col min="2043" max="2054" width="9.140625" style="128" customWidth="1"/>
    <col min="2055" max="2055" width="10.42578125" style="128" customWidth="1"/>
    <col min="2056" max="2058" width="0" style="128" hidden="1" customWidth="1"/>
    <col min="2059" max="2059" width="9.28515625" style="128" customWidth="1"/>
    <col min="2060" max="2295" width="9.140625" style="128"/>
    <col min="2296" max="2297" width="2.7109375" style="128" customWidth="1"/>
    <col min="2298" max="2298" width="48.42578125" style="128" customWidth="1"/>
    <col min="2299" max="2310" width="9.140625" style="128" customWidth="1"/>
    <col min="2311" max="2311" width="10.42578125" style="128" customWidth="1"/>
    <col min="2312" max="2314" width="0" style="128" hidden="1" customWidth="1"/>
    <col min="2315" max="2315" width="9.28515625" style="128" customWidth="1"/>
    <col min="2316" max="2551" width="9.140625" style="128"/>
    <col min="2552" max="2553" width="2.7109375" style="128" customWidth="1"/>
    <col min="2554" max="2554" width="48.42578125" style="128" customWidth="1"/>
    <col min="2555" max="2566" width="9.140625" style="128" customWidth="1"/>
    <col min="2567" max="2567" width="10.42578125" style="128" customWidth="1"/>
    <col min="2568" max="2570" width="0" style="128" hidden="1" customWidth="1"/>
    <col min="2571" max="2571" width="9.28515625" style="128" customWidth="1"/>
    <col min="2572" max="2807" width="9.140625" style="128"/>
    <col min="2808" max="2809" width="2.7109375" style="128" customWidth="1"/>
    <col min="2810" max="2810" width="48.42578125" style="128" customWidth="1"/>
    <col min="2811" max="2822" width="9.140625" style="128" customWidth="1"/>
    <col min="2823" max="2823" width="10.42578125" style="128" customWidth="1"/>
    <col min="2824" max="2826" width="0" style="128" hidden="1" customWidth="1"/>
    <col min="2827" max="2827" width="9.28515625" style="128" customWidth="1"/>
    <col min="2828" max="3063" width="9.140625" style="128"/>
    <col min="3064" max="3065" width="2.7109375" style="128" customWidth="1"/>
    <col min="3066" max="3066" width="48.42578125" style="128" customWidth="1"/>
    <col min="3067" max="3078" width="9.140625" style="128" customWidth="1"/>
    <col min="3079" max="3079" width="10.42578125" style="128" customWidth="1"/>
    <col min="3080" max="3082" width="0" style="128" hidden="1" customWidth="1"/>
    <col min="3083" max="3083" width="9.28515625" style="128" customWidth="1"/>
    <col min="3084" max="3319" width="9.140625" style="128"/>
    <col min="3320" max="3321" width="2.7109375" style="128" customWidth="1"/>
    <col min="3322" max="3322" width="48.42578125" style="128" customWidth="1"/>
    <col min="3323" max="3334" width="9.140625" style="128" customWidth="1"/>
    <col min="3335" max="3335" width="10.42578125" style="128" customWidth="1"/>
    <col min="3336" max="3338" width="0" style="128" hidden="1" customWidth="1"/>
    <col min="3339" max="3339" width="9.28515625" style="128" customWidth="1"/>
    <col min="3340" max="3575" width="9.140625" style="128"/>
    <col min="3576" max="3577" width="2.7109375" style="128" customWidth="1"/>
    <col min="3578" max="3578" width="48.42578125" style="128" customWidth="1"/>
    <col min="3579" max="3590" width="9.140625" style="128" customWidth="1"/>
    <col min="3591" max="3591" width="10.42578125" style="128" customWidth="1"/>
    <col min="3592" max="3594" width="0" style="128" hidden="1" customWidth="1"/>
    <col min="3595" max="3595" width="9.28515625" style="128" customWidth="1"/>
    <col min="3596" max="3831" width="9.140625" style="128"/>
    <col min="3832" max="3833" width="2.7109375" style="128" customWidth="1"/>
    <col min="3834" max="3834" width="48.42578125" style="128" customWidth="1"/>
    <col min="3835" max="3846" width="9.140625" style="128" customWidth="1"/>
    <col min="3847" max="3847" width="10.42578125" style="128" customWidth="1"/>
    <col min="3848" max="3850" width="0" style="128" hidden="1" customWidth="1"/>
    <col min="3851" max="3851" width="9.28515625" style="128" customWidth="1"/>
    <col min="3852" max="4087" width="9.140625" style="128"/>
    <col min="4088" max="4089" width="2.7109375" style="128" customWidth="1"/>
    <col min="4090" max="4090" width="48.42578125" style="128" customWidth="1"/>
    <col min="4091" max="4102" width="9.140625" style="128" customWidth="1"/>
    <col min="4103" max="4103" width="10.42578125" style="128" customWidth="1"/>
    <col min="4104" max="4106" width="0" style="128" hidden="1" customWidth="1"/>
    <col min="4107" max="4107" width="9.28515625" style="128" customWidth="1"/>
    <col min="4108" max="4343" width="9.140625" style="128"/>
    <col min="4344" max="4345" width="2.7109375" style="128" customWidth="1"/>
    <col min="4346" max="4346" width="48.42578125" style="128" customWidth="1"/>
    <col min="4347" max="4358" width="9.140625" style="128" customWidth="1"/>
    <col min="4359" max="4359" width="10.42578125" style="128" customWidth="1"/>
    <col min="4360" max="4362" width="0" style="128" hidden="1" customWidth="1"/>
    <col min="4363" max="4363" width="9.28515625" style="128" customWidth="1"/>
    <col min="4364" max="4599" width="9.140625" style="128"/>
    <col min="4600" max="4601" width="2.7109375" style="128" customWidth="1"/>
    <col min="4602" max="4602" width="48.42578125" style="128" customWidth="1"/>
    <col min="4603" max="4614" width="9.140625" style="128" customWidth="1"/>
    <col min="4615" max="4615" width="10.42578125" style="128" customWidth="1"/>
    <col min="4616" max="4618" width="0" style="128" hidden="1" customWidth="1"/>
    <col min="4619" max="4619" width="9.28515625" style="128" customWidth="1"/>
    <col min="4620" max="4855" width="9.140625" style="128"/>
    <col min="4856" max="4857" width="2.7109375" style="128" customWidth="1"/>
    <col min="4858" max="4858" width="48.42578125" style="128" customWidth="1"/>
    <col min="4859" max="4870" width="9.140625" style="128" customWidth="1"/>
    <col min="4871" max="4871" width="10.42578125" style="128" customWidth="1"/>
    <col min="4872" max="4874" width="0" style="128" hidden="1" customWidth="1"/>
    <col min="4875" max="4875" width="9.28515625" style="128" customWidth="1"/>
    <col min="4876" max="5111" width="9.140625" style="128"/>
    <col min="5112" max="5113" width="2.7109375" style="128" customWidth="1"/>
    <col min="5114" max="5114" width="48.42578125" style="128" customWidth="1"/>
    <col min="5115" max="5126" width="9.140625" style="128" customWidth="1"/>
    <col min="5127" max="5127" width="10.42578125" style="128" customWidth="1"/>
    <col min="5128" max="5130" width="0" style="128" hidden="1" customWidth="1"/>
    <col min="5131" max="5131" width="9.28515625" style="128" customWidth="1"/>
    <col min="5132" max="5367" width="9.140625" style="128"/>
    <col min="5368" max="5369" width="2.7109375" style="128" customWidth="1"/>
    <col min="5370" max="5370" width="48.42578125" style="128" customWidth="1"/>
    <col min="5371" max="5382" width="9.140625" style="128" customWidth="1"/>
    <col min="5383" max="5383" width="10.42578125" style="128" customWidth="1"/>
    <col min="5384" max="5386" width="0" style="128" hidden="1" customWidth="1"/>
    <col min="5387" max="5387" width="9.28515625" style="128" customWidth="1"/>
    <col min="5388" max="5623" width="9.140625" style="128"/>
    <col min="5624" max="5625" width="2.7109375" style="128" customWidth="1"/>
    <col min="5626" max="5626" width="48.42578125" style="128" customWidth="1"/>
    <col min="5627" max="5638" width="9.140625" style="128" customWidth="1"/>
    <col min="5639" max="5639" width="10.42578125" style="128" customWidth="1"/>
    <col min="5640" max="5642" width="0" style="128" hidden="1" customWidth="1"/>
    <col min="5643" max="5643" width="9.28515625" style="128" customWidth="1"/>
    <col min="5644" max="5879" width="9.140625" style="128"/>
    <col min="5880" max="5881" width="2.7109375" style="128" customWidth="1"/>
    <col min="5882" max="5882" width="48.42578125" style="128" customWidth="1"/>
    <col min="5883" max="5894" width="9.140625" style="128" customWidth="1"/>
    <col min="5895" max="5895" width="10.42578125" style="128" customWidth="1"/>
    <col min="5896" max="5898" width="0" style="128" hidden="1" customWidth="1"/>
    <col min="5899" max="5899" width="9.28515625" style="128" customWidth="1"/>
    <col min="5900" max="6135" width="9.140625" style="128"/>
    <col min="6136" max="6137" width="2.7109375" style="128" customWidth="1"/>
    <col min="6138" max="6138" width="48.42578125" style="128" customWidth="1"/>
    <col min="6139" max="6150" width="9.140625" style="128" customWidth="1"/>
    <col min="6151" max="6151" width="10.42578125" style="128" customWidth="1"/>
    <col min="6152" max="6154" width="0" style="128" hidden="1" customWidth="1"/>
    <col min="6155" max="6155" width="9.28515625" style="128" customWidth="1"/>
    <col min="6156" max="6391" width="9.140625" style="128"/>
    <col min="6392" max="6393" width="2.7109375" style="128" customWidth="1"/>
    <col min="6394" max="6394" width="48.42578125" style="128" customWidth="1"/>
    <col min="6395" max="6406" width="9.140625" style="128" customWidth="1"/>
    <col min="6407" max="6407" width="10.42578125" style="128" customWidth="1"/>
    <col min="6408" max="6410" width="0" style="128" hidden="1" customWidth="1"/>
    <col min="6411" max="6411" width="9.28515625" style="128" customWidth="1"/>
    <col min="6412" max="6647" width="9.140625" style="128"/>
    <col min="6648" max="6649" width="2.7109375" style="128" customWidth="1"/>
    <col min="6650" max="6650" width="48.42578125" style="128" customWidth="1"/>
    <col min="6651" max="6662" width="9.140625" style="128" customWidth="1"/>
    <col min="6663" max="6663" width="10.42578125" style="128" customWidth="1"/>
    <col min="6664" max="6666" width="0" style="128" hidden="1" customWidth="1"/>
    <col min="6667" max="6667" width="9.28515625" style="128" customWidth="1"/>
    <col min="6668" max="6903" width="9.140625" style="128"/>
    <col min="6904" max="6905" width="2.7109375" style="128" customWidth="1"/>
    <col min="6906" max="6906" width="48.42578125" style="128" customWidth="1"/>
    <col min="6907" max="6918" width="9.140625" style="128" customWidth="1"/>
    <col min="6919" max="6919" width="10.42578125" style="128" customWidth="1"/>
    <col min="6920" max="6922" width="0" style="128" hidden="1" customWidth="1"/>
    <col min="6923" max="6923" width="9.28515625" style="128" customWidth="1"/>
    <col min="6924" max="7159" width="9.140625" style="128"/>
    <col min="7160" max="7161" width="2.7109375" style="128" customWidth="1"/>
    <col min="7162" max="7162" width="48.42578125" style="128" customWidth="1"/>
    <col min="7163" max="7174" width="9.140625" style="128" customWidth="1"/>
    <col min="7175" max="7175" width="10.42578125" style="128" customWidth="1"/>
    <col min="7176" max="7178" width="0" style="128" hidden="1" customWidth="1"/>
    <col min="7179" max="7179" width="9.28515625" style="128" customWidth="1"/>
    <col min="7180" max="7415" width="9.140625" style="128"/>
    <col min="7416" max="7417" width="2.7109375" style="128" customWidth="1"/>
    <col min="7418" max="7418" width="48.42578125" style="128" customWidth="1"/>
    <col min="7419" max="7430" width="9.140625" style="128" customWidth="1"/>
    <col min="7431" max="7431" width="10.42578125" style="128" customWidth="1"/>
    <col min="7432" max="7434" width="0" style="128" hidden="1" customWidth="1"/>
    <col min="7435" max="7435" width="9.28515625" style="128" customWidth="1"/>
    <col min="7436" max="7671" width="9.140625" style="128"/>
    <col min="7672" max="7673" width="2.7109375" style="128" customWidth="1"/>
    <col min="7674" max="7674" width="48.42578125" style="128" customWidth="1"/>
    <col min="7675" max="7686" width="9.140625" style="128" customWidth="1"/>
    <col min="7687" max="7687" width="10.42578125" style="128" customWidth="1"/>
    <col min="7688" max="7690" width="0" style="128" hidden="1" customWidth="1"/>
    <col min="7691" max="7691" width="9.28515625" style="128" customWidth="1"/>
    <col min="7692" max="7927" width="9.140625" style="128"/>
    <col min="7928" max="7929" width="2.7109375" style="128" customWidth="1"/>
    <col min="7930" max="7930" width="48.42578125" style="128" customWidth="1"/>
    <col min="7931" max="7942" width="9.140625" style="128" customWidth="1"/>
    <col min="7943" max="7943" width="10.42578125" style="128" customWidth="1"/>
    <col min="7944" max="7946" width="0" style="128" hidden="1" customWidth="1"/>
    <col min="7947" max="7947" width="9.28515625" style="128" customWidth="1"/>
    <col min="7948" max="8183" width="9.140625" style="128"/>
    <col min="8184" max="8185" width="2.7109375" style="128" customWidth="1"/>
    <col min="8186" max="8186" width="48.42578125" style="128" customWidth="1"/>
    <col min="8187" max="8198" width="9.140625" style="128" customWidth="1"/>
    <col min="8199" max="8199" width="10.42578125" style="128" customWidth="1"/>
    <col min="8200" max="8202" width="0" style="128" hidden="1" customWidth="1"/>
    <col min="8203" max="8203" width="9.28515625" style="128" customWidth="1"/>
    <col min="8204" max="8439" width="9.140625" style="128"/>
    <col min="8440" max="8441" width="2.7109375" style="128" customWidth="1"/>
    <col min="8442" max="8442" width="48.42578125" style="128" customWidth="1"/>
    <col min="8443" max="8454" width="9.140625" style="128" customWidth="1"/>
    <col min="8455" max="8455" width="10.42578125" style="128" customWidth="1"/>
    <col min="8456" max="8458" width="0" style="128" hidden="1" customWidth="1"/>
    <col min="8459" max="8459" width="9.28515625" style="128" customWidth="1"/>
    <col min="8460" max="8695" width="9.140625" style="128"/>
    <col min="8696" max="8697" width="2.7109375" style="128" customWidth="1"/>
    <col min="8698" max="8698" width="48.42578125" style="128" customWidth="1"/>
    <col min="8699" max="8710" width="9.140625" style="128" customWidth="1"/>
    <col min="8711" max="8711" width="10.42578125" style="128" customWidth="1"/>
    <col min="8712" max="8714" width="0" style="128" hidden="1" customWidth="1"/>
    <col min="8715" max="8715" width="9.28515625" style="128" customWidth="1"/>
    <col min="8716" max="8951" width="9.140625" style="128"/>
    <col min="8952" max="8953" width="2.7109375" style="128" customWidth="1"/>
    <col min="8954" max="8954" width="48.42578125" style="128" customWidth="1"/>
    <col min="8955" max="8966" width="9.140625" style="128" customWidth="1"/>
    <col min="8967" max="8967" width="10.42578125" style="128" customWidth="1"/>
    <col min="8968" max="8970" width="0" style="128" hidden="1" customWidth="1"/>
    <col min="8971" max="8971" width="9.28515625" style="128" customWidth="1"/>
    <col min="8972" max="9207" width="9.140625" style="128"/>
    <col min="9208" max="9209" width="2.7109375" style="128" customWidth="1"/>
    <col min="9210" max="9210" width="48.42578125" style="128" customWidth="1"/>
    <col min="9211" max="9222" width="9.140625" style="128" customWidth="1"/>
    <col min="9223" max="9223" width="10.42578125" style="128" customWidth="1"/>
    <col min="9224" max="9226" width="0" style="128" hidden="1" customWidth="1"/>
    <col min="9227" max="9227" width="9.28515625" style="128" customWidth="1"/>
    <col min="9228" max="9463" width="9.140625" style="128"/>
    <col min="9464" max="9465" width="2.7109375" style="128" customWidth="1"/>
    <col min="9466" max="9466" width="48.42578125" style="128" customWidth="1"/>
    <col min="9467" max="9478" width="9.140625" style="128" customWidth="1"/>
    <col min="9479" max="9479" width="10.42578125" style="128" customWidth="1"/>
    <col min="9480" max="9482" width="0" style="128" hidden="1" customWidth="1"/>
    <col min="9483" max="9483" width="9.28515625" style="128" customWidth="1"/>
    <col min="9484" max="9719" width="9.140625" style="128"/>
    <col min="9720" max="9721" width="2.7109375" style="128" customWidth="1"/>
    <col min="9722" max="9722" width="48.42578125" style="128" customWidth="1"/>
    <col min="9723" max="9734" width="9.140625" style="128" customWidth="1"/>
    <col min="9735" max="9735" width="10.42578125" style="128" customWidth="1"/>
    <col min="9736" max="9738" width="0" style="128" hidden="1" customWidth="1"/>
    <col min="9739" max="9739" width="9.28515625" style="128" customWidth="1"/>
    <col min="9740" max="9975" width="9.140625" style="128"/>
    <col min="9976" max="9977" width="2.7109375" style="128" customWidth="1"/>
    <col min="9978" max="9978" width="48.42578125" style="128" customWidth="1"/>
    <col min="9979" max="9990" width="9.140625" style="128" customWidth="1"/>
    <col min="9991" max="9991" width="10.42578125" style="128" customWidth="1"/>
    <col min="9992" max="9994" width="0" style="128" hidden="1" customWidth="1"/>
    <col min="9995" max="9995" width="9.28515625" style="128" customWidth="1"/>
    <col min="9996" max="10231" width="9.140625" style="128"/>
    <col min="10232" max="10233" width="2.7109375" style="128" customWidth="1"/>
    <col min="10234" max="10234" width="48.42578125" style="128" customWidth="1"/>
    <col min="10235" max="10246" width="9.140625" style="128" customWidth="1"/>
    <col min="10247" max="10247" width="10.42578125" style="128" customWidth="1"/>
    <col min="10248" max="10250" width="0" style="128" hidden="1" customWidth="1"/>
    <col min="10251" max="10251" width="9.28515625" style="128" customWidth="1"/>
    <col min="10252" max="10487" width="9.140625" style="128"/>
    <col min="10488" max="10489" width="2.7109375" style="128" customWidth="1"/>
    <col min="10490" max="10490" width="48.42578125" style="128" customWidth="1"/>
    <col min="10491" max="10502" width="9.140625" style="128" customWidth="1"/>
    <col min="10503" max="10503" width="10.42578125" style="128" customWidth="1"/>
    <col min="10504" max="10506" width="0" style="128" hidden="1" customWidth="1"/>
    <col min="10507" max="10507" width="9.28515625" style="128" customWidth="1"/>
    <col min="10508" max="10743" width="9.140625" style="128"/>
    <col min="10744" max="10745" width="2.7109375" style="128" customWidth="1"/>
    <col min="10746" max="10746" width="48.42578125" style="128" customWidth="1"/>
    <col min="10747" max="10758" width="9.140625" style="128" customWidth="1"/>
    <col min="10759" max="10759" width="10.42578125" style="128" customWidth="1"/>
    <col min="10760" max="10762" width="0" style="128" hidden="1" customWidth="1"/>
    <col min="10763" max="10763" width="9.28515625" style="128" customWidth="1"/>
    <col min="10764" max="10999" width="9.140625" style="128"/>
    <col min="11000" max="11001" width="2.7109375" style="128" customWidth="1"/>
    <col min="11002" max="11002" width="48.42578125" style="128" customWidth="1"/>
    <col min="11003" max="11014" width="9.140625" style="128" customWidth="1"/>
    <col min="11015" max="11015" width="10.42578125" style="128" customWidth="1"/>
    <col min="11016" max="11018" width="0" style="128" hidden="1" customWidth="1"/>
    <col min="11019" max="11019" width="9.28515625" style="128" customWidth="1"/>
    <col min="11020" max="11255" width="9.140625" style="128"/>
    <col min="11256" max="11257" width="2.7109375" style="128" customWidth="1"/>
    <col min="11258" max="11258" width="48.42578125" style="128" customWidth="1"/>
    <col min="11259" max="11270" width="9.140625" style="128" customWidth="1"/>
    <col min="11271" max="11271" width="10.42578125" style="128" customWidth="1"/>
    <col min="11272" max="11274" width="0" style="128" hidden="1" customWidth="1"/>
    <col min="11275" max="11275" width="9.28515625" style="128" customWidth="1"/>
    <col min="11276" max="11511" width="9.140625" style="128"/>
    <col min="11512" max="11513" width="2.7109375" style="128" customWidth="1"/>
    <col min="11514" max="11514" width="48.42578125" style="128" customWidth="1"/>
    <col min="11515" max="11526" width="9.140625" style="128" customWidth="1"/>
    <col min="11527" max="11527" width="10.42578125" style="128" customWidth="1"/>
    <col min="11528" max="11530" width="0" style="128" hidden="1" customWidth="1"/>
    <col min="11531" max="11531" width="9.28515625" style="128" customWidth="1"/>
    <col min="11532" max="11767" width="9.140625" style="128"/>
    <col min="11768" max="11769" width="2.7109375" style="128" customWidth="1"/>
    <col min="11770" max="11770" width="48.42578125" style="128" customWidth="1"/>
    <col min="11771" max="11782" width="9.140625" style="128" customWidth="1"/>
    <col min="11783" max="11783" width="10.42578125" style="128" customWidth="1"/>
    <col min="11784" max="11786" width="0" style="128" hidden="1" customWidth="1"/>
    <col min="11787" max="11787" width="9.28515625" style="128" customWidth="1"/>
    <col min="11788" max="12023" width="9.140625" style="128"/>
    <col min="12024" max="12025" width="2.7109375" style="128" customWidth="1"/>
    <col min="12026" max="12026" width="48.42578125" style="128" customWidth="1"/>
    <col min="12027" max="12038" width="9.140625" style="128" customWidth="1"/>
    <col min="12039" max="12039" width="10.42578125" style="128" customWidth="1"/>
    <col min="12040" max="12042" width="0" style="128" hidden="1" customWidth="1"/>
    <col min="12043" max="12043" width="9.28515625" style="128" customWidth="1"/>
    <col min="12044" max="12279" width="9.140625" style="128"/>
    <col min="12280" max="12281" width="2.7109375" style="128" customWidth="1"/>
    <col min="12282" max="12282" width="48.42578125" style="128" customWidth="1"/>
    <col min="12283" max="12294" width="9.140625" style="128" customWidth="1"/>
    <col min="12295" max="12295" width="10.42578125" style="128" customWidth="1"/>
    <col min="12296" max="12298" width="0" style="128" hidden="1" customWidth="1"/>
    <col min="12299" max="12299" width="9.28515625" style="128" customWidth="1"/>
    <col min="12300" max="12535" width="9.140625" style="128"/>
    <col min="12536" max="12537" width="2.7109375" style="128" customWidth="1"/>
    <col min="12538" max="12538" width="48.42578125" style="128" customWidth="1"/>
    <col min="12539" max="12550" width="9.140625" style="128" customWidth="1"/>
    <col min="12551" max="12551" width="10.42578125" style="128" customWidth="1"/>
    <col min="12552" max="12554" width="0" style="128" hidden="1" customWidth="1"/>
    <col min="12555" max="12555" width="9.28515625" style="128" customWidth="1"/>
    <col min="12556" max="12791" width="9.140625" style="128"/>
    <col min="12792" max="12793" width="2.7109375" style="128" customWidth="1"/>
    <col min="12794" max="12794" width="48.42578125" style="128" customWidth="1"/>
    <col min="12795" max="12806" width="9.140625" style="128" customWidth="1"/>
    <col min="12807" max="12807" width="10.42578125" style="128" customWidth="1"/>
    <col min="12808" max="12810" width="0" style="128" hidden="1" customWidth="1"/>
    <col min="12811" max="12811" width="9.28515625" style="128" customWidth="1"/>
    <col min="12812" max="13047" width="9.140625" style="128"/>
    <col min="13048" max="13049" width="2.7109375" style="128" customWidth="1"/>
    <col min="13050" max="13050" width="48.42578125" style="128" customWidth="1"/>
    <col min="13051" max="13062" width="9.140625" style="128" customWidth="1"/>
    <col min="13063" max="13063" width="10.42578125" style="128" customWidth="1"/>
    <col min="13064" max="13066" width="0" style="128" hidden="1" customWidth="1"/>
    <col min="13067" max="13067" width="9.28515625" style="128" customWidth="1"/>
    <col min="13068" max="13303" width="9.140625" style="128"/>
    <col min="13304" max="13305" width="2.7109375" style="128" customWidth="1"/>
    <col min="13306" max="13306" width="48.42578125" style="128" customWidth="1"/>
    <col min="13307" max="13318" width="9.140625" style="128" customWidth="1"/>
    <col min="13319" max="13319" width="10.42578125" style="128" customWidth="1"/>
    <col min="13320" max="13322" width="0" style="128" hidden="1" customWidth="1"/>
    <col min="13323" max="13323" width="9.28515625" style="128" customWidth="1"/>
    <col min="13324" max="13559" width="9.140625" style="128"/>
    <col min="13560" max="13561" width="2.7109375" style="128" customWidth="1"/>
    <col min="13562" max="13562" width="48.42578125" style="128" customWidth="1"/>
    <col min="13563" max="13574" width="9.140625" style="128" customWidth="1"/>
    <col min="13575" max="13575" width="10.42578125" style="128" customWidth="1"/>
    <col min="13576" max="13578" width="0" style="128" hidden="1" customWidth="1"/>
    <col min="13579" max="13579" width="9.28515625" style="128" customWidth="1"/>
    <col min="13580" max="13815" width="9.140625" style="128"/>
    <col min="13816" max="13817" width="2.7109375" style="128" customWidth="1"/>
    <col min="13818" max="13818" width="48.42578125" style="128" customWidth="1"/>
    <col min="13819" max="13830" width="9.140625" style="128" customWidth="1"/>
    <col min="13831" max="13831" width="10.42578125" style="128" customWidth="1"/>
    <col min="13832" max="13834" width="0" style="128" hidden="1" customWidth="1"/>
    <col min="13835" max="13835" width="9.28515625" style="128" customWidth="1"/>
    <col min="13836" max="14071" width="9.140625" style="128"/>
    <col min="14072" max="14073" width="2.7109375" style="128" customWidth="1"/>
    <col min="14074" max="14074" width="48.42578125" style="128" customWidth="1"/>
    <col min="14075" max="14086" width="9.140625" style="128" customWidth="1"/>
    <col min="14087" max="14087" width="10.42578125" style="128" customWidth="1"/>
    <col min="14088" max="14090" width="0" style="128" hidden="1" customWidth="1"/>
    <col min="14091" max="14091" width="9.28515625" style="128" customWidth="1"/>
    <col min="14092" max="14327" width="9.140625" style="128"/>
    <col min="14328" max="14329" width="2.7109375" style="128" customWidth="1"/>
    <col min="14330" max="14330" width="48.42578125" style="128" customWidth="1"/>
    <col min="14331" max="14342" width="9.140625" style="128" customWidth="1"/>
    <col min="14343" max="14343" width="10.42578125" style="128" customWidth="1"/>
    <col min="14344" max="14346" width="0" style="128" hidden="1" customWidth="1"/>
    <col min="14347" max="14347" width="9.28515625" style="128" customWidth="1"/>
    <col min="14348" max="14583" width="9.140625" style="128"/>
    <col min="14584" max="14585" width="2.7109375" style="128" customWidth="1"/>
    <col min="14586" max="14586" width="48.42578125" style="128" customWidth="1"/>
    <col min="14587" max="14598" width="9.140625" style="128" customWidth="1"/>
    <col min="14599" max="14599" width="10.42578125" style="128" customWidth="1"/>
    <col min="14600" max="14602" width="0" style="128" hidden="1" customWidth="1"/>
    <col min="14603" max="14603" width="9.28515625" style="128" customWidth="1"/>
    <col min="14604" max="14839" width="9.140625" style="128"/>
    <col min="14840" max="14841" width="2.7109375" style="128" customWidth="1"/>
    <col min="14842" max="14842" width="48.42578125" style="128" customWidth="1"/>
    <col min="14843" max="14854" width="9.140625" style="128" customWidth="1"/>
    <col min="14855" max="14855" width="10.42578125" style="128" customWidth="1"/>
    <col min="14856" max="14858" width="0" style="128" hidden="1" customWidth="1"/>
    <col min="14859" max="14859" width="9.28515625" style="128" customWidth="1"/>
    <col min="14860" max="15095" width="9.140625" style="128"/>
    <col min="15096" max="15097" width="2.7109375" style="128" customWidth="1"/>
    <col min="15098" max="15098" width="48.42578125" style="128" customWidth="1"/>
    <col min="15099" max="15110" width="9.140625" style="128" customWidth="1"/>
    <col min="15111" max="15111" width="10.42578125" style="128" customWidth="1"/>
    <col min="15112" max="15114" width="0" style="128" hidden="1" customWidth="1"/>
    <col min="15115" max="15115" width="9.28515625" style="128" customWidth="1"/>
    <col min="15116" max="15351" width="9.140625" style="128"/>
    <col min="15352" max="15353" width="2.7109375" style="128" customWidth="1"/>
    <col min="15354" max="15354" width="48.42578125" style="128" customWidth="1"/>
    <col min="15355" max="15366" width="9.140625" style="128" customWidth="1"/>
    <col min="15367" max="15367" width="10.42578125" style="128" customWidth="1"/>
    <col min="15368" max="15370" width="0" style="128" hidden="1" customWidth="1"/>
    <col min="15371" max="15371" width="9.28515625" style="128" customWidth="1"/>
    <col min="15372" max="15607" width="9.140625" style="128"/>
    <col min="15608" max="15609" width="2.7109375" style="128" customWidth="1"/>
    <col min="15610" max="15610" width="48.42578125" style="128" customWidth="1"/>
    <col min="15611" max="15622" width="9.140625" style="128" customWidth="1"/>
    <col min="15623" max="15623" width="10.42578125" style="128" customWidth="1"/>
    <col min="15624" max="15626" width="0" style="128" hidden="1" customWidth="1"/>
    <col min="15627" max="15627" width="9.28515625" style="128" customWidth="1"/>
    <col min="15628" max="15863" width="9.140625" style="128"/>
    <col min="15864" max="15865" width="2.7109375" style="128" customWidth="1"/>
    <col min="15866" max="15866" width="48.42578125" style="128" customWidth="1"/>
    <col min="15867" max="15878" width="9.140625" style="128" customWidth="1"/>
    <col min="15879" max="15879" width="10.42578125" style="128" customWidth="1"/>
    <col min="15880" max="15882" width="0" style="128" hidden="1" customWidth="1"/>
    <col min="15883" max="15883" width="9.28515625" style="128" customWidth="1"/>
    <col min="15884" max="16119" width="9.140625" style="128"/>
    <col min="16120" max="16121" width="2.7109375" style="128" customWidth="1"/>
    <col min="16122" max="16122" width="48.42578125" style="128" customWidth="1"/>
    <col min="16123" max="16134" width="9.140625" style="128" customWidth="1"/>
    <col min="16135" max="16135" width="10.42578125" style="128" customWidth="1"/>
    <col min="16136" max="16138" width="0" style="128" hidden="1" customWidth="1"/>
    <col min="16139" max="16139" width="9.28515625" style="128" customWidth="1"/>
    <col min="16140" max="16384" width="9.140625" style="128"/>
  </cols>
  <sheetData>
    <row r="1" spans="1:10" ht="18" customHeight="1" x14ac:dyDescent="0.2">
      <c r="D1" s="131"/>
      <c r="E1" s="131"/>
      <c r="F1" s="131"/>
    </row>
    <row r="2" spans="1:10" ht="18" hidden="1" customHeight="1" x14ac:dyDescent="0.2"/>
    <row r="3" spans="1:10" ht="18" hidden="1" customHeight="1" x14ac:dyDescent="0.2"/>
    <row r="4" spans="1:10" ht="18" hidden="1" customHeight="1" x14ac:dyDescent="0.2"/>
    <row r="5" spans="1:10" ht="18" hidden="1" customHeight="1" x14ac:dyDescent="0.2"/>
    <row r="6" spans="1:10" ht="18" hidden="1" customHeight="1" x14ac:dyDescent="0.2"/>
    <row r="7" spans="1:10" hidden="1" x14ac:dyDescent="0.2"/>
    <row r="8" spans="1:10" hidden="1" x14ac:dyDescent="0.2"/>
    <row r="9" spans="1:10" x14ac:dyDescent="0.2">
      <c r="D9" s="147"/>
      <c r="E9" s="147"/>
      <c r="F9" s="147"/>
      <c r="G9" s="132" t="s">
        <v>465</v>
      </c>
      <c r="H9" s="132" t="s">
        <v>417</v>
      </c>
    </row>
    <row r="10" spans="1:10" hidden="1" x14ac:dyDescent="0.2">
      <c r="G10" s="132"/>
      <c r="H10" s="132"/>
    </row>
    <row r="11" spans="1:10" s="133" customFormat="1" x14ac:dyDescent="0.2">
      <c r="B11" s="134"/>
      <c r="C11" s="132"/>
      <c r="D11" s="132" t="s">
        <v>418</v>
      </c>
      <c r="E11" s="132" t="s">
        <v>419</v>
      </c>
      <c r="F11" s="132" t="s">
        <v>420</v>
      </c>
      <c r="G11" s="132" t="s">
        <v>840</v>
      </c>
      <c r="H11" s="132" t="s">
        <v>421</v>
      </c>
      <c r="I11" s="132" t="s">
        <v>422</v>
      </c>
      <c r="J11" s="132" t="s">
        <v>423</v>
      </c>
    </row>
    <row r="12" spans="1:10" s="133" customFormat="1" x14ac:dyDescent="0.2">
      <c r="A12" s="135"/>
      <c r="B12" s="136"/>
      <c r="C12" s="137"/>
      <c r="D12" s="138"/>
      <c r="E12" s="138"/>
      <c r="F12" s="138"/>
      <c r="G12" s="137"/>
      <c r="H12" s="132"/>
      <c r="I12" s="132"/>
      <c r="J12" s="132"/>
    </row>
    <row r="13" spans="1:10" x14ac:dyDescent="0.2">
      <c r="A13" s="139" t="s">
        <v>642</v>
      </c>
      <c r="B13" s="140"/>
      <c r="C13" s="141"/>
      <c r="D13" s="142">
        <f t="shared" ref="D13:G13" si="0">SUM(D16,D42,D58,D78,D96,D104,D122,D126,D138)</f>
        <v>344069.61</v>
      </c>
      <c r="E13" s="142">
        <f t="shared" si="0"/>
        <v>408637.33</v>
      </c>
      <c r="F13" s="142">
        <f t="shared" si="0"/>
        <v>501449.69000000006</v>
      </c>
      <c r="G13" s="142">
        <f t="shared" si="0"/>
        <v>1254156.6300000001</v>
      </c>
      <c r="H13" s="130">
        <f>SUM(H16:H25)</f>
        <v>0</v>
      </c>
      <c r="I13" s="130">
        <f>H13-G13</f>
        <v>-1254156.6300000001</v>
      </c>
    </row>
    <row r="14" spans="1:10" x14ac:dyDescent="0.2">
      <c r="A14" s="143" t="s">
        <v>643</v>
      </c>
      <c r="B14" s="144"/>
      <c r="C14" s="145"/>
      <c r="D14" s="146"/>
      <c r="E14" s="146"/>
      <c r="F14" s="146"/>
      <c r="G14" s="146"/>
    </row>
    <row r="15" spans="1:10" hidden="1" x14ac:dyDescent="0.2">
      <c r="D15" s="147"/>
      <c r="E15" s="147"/>
      <c r="F15" s="147"/>
      <c r="G15" s="147"/>
    </row>
    <row r="16" spans="1:10" hidden="1" x14ac:dyDescent="0.2">
      <c r="B16" s="148" t="s">
        <v>644</v>
      </c>
      <c r="C16" s="149"/>
      <c r="D16" s="73"/>
      <c r="E16" s="73"/>
      <c r="F16" s="73"/>
      <c r="G16" s="73"/>
      <c r="H16" s="87"/>
      <c r="J16" s="150"/>
    </row>
    <row r="17" spans="2:10" hidden="1" x14ac:dyDescent="0.2">
      <c r="B17" s="148" t="s">
        <v>645</v>
      </c>
      <c r="C17" s="149"/>
      <c r="D17" s="73"/>
      <c r="E17" s="73"/>
      <c r="F17" s="73"/>
      <c r="G17" s="73"/>
      <c r="H17" s="87"/>
      <c r="J17" s="150"/>
    </row>
    <row r="18" spans="2:10" hidden="1" x14ac:dyDescent="0.2">
      <c r="B18" s="148"/>
      <c r="C18" s="149"/>
      <c r="D18" s="73"/>
      <c r="E18" s="73"/>
      <c r="F18" s="73"/>
      <c r="G18" s="73"/>
      <c r="H18" s="87"/>
      <c r="J18" s="150"/>
    </row>
    <row r="19" spans="2:10" hidden="1" x14ac:dyDescent="0.2">
      <c r="B19" s="151"/>
      <c r="C19" s="71" t="s">
        <v>646</v>
      </c>
      <c r="D19" s="73"/>
      <c r="E19" s="73"/>
      <c r="F19" s="73"/>
      <c r="G19" s="73"/>
      <c r="H19" s="87"/>
      <c r="J19" s="150"/>
    </row>
    <row r="20" spans="2:10" hidden="1" x14ac:dyDescent="0.2">
      <c r="D20" s="73"/>
      <c r="E20" s="73"/>
      <c r="F20" s="73"/>
      <c r="G20" s="73"/>
      <c r="H20" s="87"/>
      <c r="J20" s="150"/>
    </row>
    <row r="21" spans="2:10" hidden="1" x14ac:dyDescent="0.2">
      <c r="C21" s="71" t="s">
        <v>647</v>
      </c>
      <c r="D21" s="73"/>
      <c r="E21" s="73"/>
      <c r="F21" s="73"/>
      <c r="G21" s="73"/>
      <c r="H21" s="87"/>
      <c r="J21" s="150"/>
    </row>
    <row r="22" spans="2:10" hidden="1" x14ac:dyDescent="0.2">
      <c r="D22" s="73"/>
      <c r="E22" s="73"/>
      <c r="F22" s="73"/>
      <c r="G22" s="73"/>
      <c r="H22" s="87"/>
      <c r="J22" s="150"/>
    </row>
    <row r="23" spans="2:10" hidden="1" x14ac:dyDescent="0.2">
      <c r="C23" s="71" t="s">
        <v>648</v>
      </c>
      <c r="D23" s="64"/>
      <c r="E23" s="64"/>
      <c r="F23" s="64"/>
      <c r="G23" s="73"/>
      <c r="H23" s="87"/>
      <c r="J23" s="150"/>
    </row>
    <row r="24" spans="2:10" hidden="1" x14ac:dyDescent="0.2">
      <c r="D24" s="64"/>
      <c r="E24" s="64"/>
      <c r="F24" s="64"/>
      <c r="G24" s="73"/>
      <c r="H24" s="87"/>
      <c r="J24" s="150"/>
    </row>
    <row r="25" spans="2:10" hidden="1" x14ac:dyDescent="0.2">
      <c r="C25" s="71" t="s">
        <v>649</v>
      </c>
      <c r="D25" s="73"/>
      <c r="E25" s="73"/>
      <c r="F25" s="73"/>
      <c r="G25" s="73"/>
      <c r="H25" s="87"/>
      <c r="J25" s="150"/>
    </row>
    <row r="26" spans="2:10" hidden="1" x14ac:dyDescent="0.2">
      <c r="D26" s="73"/>
      <c r="E26" s="73"/>
      <c r="F26" s="73"/>
      <c r="G26" s="147"/>
    </row>
    <row r="27" spans="2:10" hidden="1" x14ac:dyDescent="0.2">
      <c r="C27" s="71" t="s">
        <v>650</v>
      </c>
      <c r="D27" s="147"/>
      <c r="E27" s="147"/>
      <c r="F27" s="147"/>
      <c r="G27" s="147"/>
    </row>
    <row r="28" spans="2:10" hidden="1" x14ac:dyDescent="0.2">
      <c r="C28" s="71" t="s">
        <v>651</v>
      </c>
      <c r="D28" s="147"/>
      <c r="E28" s="147"/>
      <c r="F28" s="147"/>
      <c r="G28" s="147"/>
    </row>
    <row r="29" spans="2:10" hidden="1" x14ac:dyDescent="0.2">
      <c r="D29" s="147"/>
      <c r="E29" s="147"/>
      <c r="F29" s="147"/>
      <c r="G29" s="147"/>
    </row>
    <row r="30" spans="2:10" hidden="1" x14ac:dyDescent="0.2">
      <c r="C30" s="71" t="s">
        <v>652</v>
      </c>
      <c r="D30" s="147"/>
      <c r="E30" s="147"/>
      <c r="F30" s="147"/>
      <c r="G30" s="147"/>
    </row>
    <row r="31" spans="2:10" hidden="1" x14ac:dyDescent="0.2">
      <c r="C31" s="71" t="s">
        <v>653</v>
      </c>
      <c r="D31" s="147"/>
      <c r="E31" s="147"/>
      <c r="F31" s="147"/>
      <c r="G31" s="147"/>
    </row>
    <row r="32" spans="2:10" hidden="1" x14ac:dyDescent="0.2">
      <c r="D32" s="147"/>
      <c r="E32" s="147"/>
      <c r="F32" s="147"/>
      <c r="G32" s="147"/>
    </row>
    <row r="33" spans="2:7" hidden="1" x14ac:dyDescent="0.2">
      <c r="C33" s="71" t="s">
        <v>654</v>
      </c>
      <c r="D33" s="147"/>
      <c r="E33" s="147"/>
      <c r="F33" s="147"/>
      <c r="G33" s="147"/>
    </row>
    <row r="34" spans="2:7" hidden="1" x14ac:dyDescent="0.2">
      <c r="C34" s="71" t="s">
        <v>655</v>
      </c>
      <c r="D34" s="147"/>
      <c r="E34" s="147"/>
      <c r="F34" s="147"/>
      <c r="G34" s="147"/>
    </row>
    <row r="35" spans="2:7" hidden="1" x14ac:dyDescent="0.2">
      <c r="D35" s="147"/>
      <c r="E35" s="147"/>
      <c r="F35" s="147"/>
      <c r="G35" s="147"/>
    </row>
    <row r="36" spans="2:7" hidden="1" x14ac:dyDescent="0.2">
      <c r="C36" s="71" t="s">
        <v>656</v>
      </c>
      <c r="D36" s="147"/>
      <c r="E36" s="147"/>
      <c r="F36" s="147"/>
      <c r="G36" s="147"/>
    </row>
    <row r="37" spans="2:7" hidden="1" x14ac:dyDescent="0.2">
      <c r="C37" s="71" t="s">
        <v>657</v>
      </c>
      <c r="D37" s="147"/>
      <c r="E37" s="147"/>
      <c r="F37" s="147"/>
      <c r="G37" s="147"/>
    </row>
    <row r="38" spans="2:7" hidden="1" x14ac:dyDescent="0.2">
      <c r="D38" s="147"/>
      <c r="E38" s="147"/>
      <c r="F38" s="147"/>
      <c r="G38" s="147"/>
    </row>
    <row r="39" spans="2:7" hidden="1" x14ac:dyDescent="0.2">
      <c r="C39" s="71" t="s">
        <v>658</v>
      </c>
      <c r="D39" s="147"/>
      <c r="E39" s="147"/>
      <c r="F39" s="147"/>
      <c r="G39" s="147"/>
    </row>
    <row r="40" spans="2:7" hidden="1" x14ac:dyDescent="0.2">
      <c r="C40" s="71" t="s">
        <v>659</v>
      </c>
      <c r="D40" s="147"/>
      <c r="E40" s="147"/>
      <c r="F40" s="147"/>
      <c r="G40" s="147"/>
    </row>
    <row r="41" spans="2:7" hidden="1" x14ac:dyDescent="0.2">
      <c r="D41" s="147"/>
      <c r="E41" s="147"/>
      <c r="F41" s="147"/>
      <c r="G41" s="147"/>
    </row>
    <row r="42" spans="2:7" hidden="1" x14ac:dyDescent="0.2">
      <c r="B42" s="94" t="s">
        <v>660</v>
      </c>
      <c r="C42" s="152"/>
      <c r="D42" s="147">
        <f t="shared" ref="D42:G42" si="1">SUM(D44:D55)</f>
        <v>0</v>
      </c>
      <c r="E42" s="147">
        <f t="shared" si="1"/>
        <v>0</v>
      </c>
      <c r="F42" s="147">
        <f t="shared" si="1"/>
        <v>0</v>
      </c>
      <c r="G42" s="147">
        <f t="shared" si="1"/>
        <v>0</v>
      </c>
    </row>
    <row r="43" spans="2:7" hidden="1" x14ac:dyDescent="0.2">
      <c r="D43" s="147"/>
      <c r="E43" s="147"/>
      <c r="F43" s="147"/>
      <c r="G43" s="147"/>
    </row>
    <row r="44" spans="2:7" hidden="1" x14ac:dyDescent="0.2">
      <c r="C44" s="71" t="s">
        <v>661</v>
      </c>
      <c r="D44" s="147"/>
      <c r="E44" s="147"/>
      <c r="F44" s="147"/>
      <c r="G44" s="147"/>
    </row>
    <row r="45" spans="2:7" hidden="1" x14ac:dyDescent="0.2">
      <c r="C45" s="71" t="s">
        <v>662</v>
      </c>
      <c r="D45" s="147"/>
      <c r="E45" s="147"/>
      <c r="F45" s="147"/>
      <c r="G45" s="147"/>
    </row>
    <row r="46" spans="2:7" hidden="1" x14ac:dyDescent="0.2">
      <c r="D46" s="147"/>
      <c r="E46" s="147"/>
      <c r="F46" s="147"/>
      <c r="G46" s="147"/>
    </row>
    <row r="47" spans="2:7" hidden="1" x14ac:dyDescent="0.2">
      <c r="C47" s="71" t="s">
        <v>663</v>
      </c>
      <c r="D47" s="147"/>
      <c r="E47" s="147"/>
      <c r="F47" s="147"/>
      <c r="G47" s="147"/>
    </row>
    <row r="48" spans="2:7" hidden="1" x14ac:dyDescent="0.2">
      <c r="C48" s="71" t="s">
        <v>653</v>
      </c>
      <c r="D48" s="147"/>
      <c r="E48" s="147"/>
      <c r="F48" s="147"/>
      <c r="G48" s="147"/>
    </row>
    <row r="49" spans="2:7" hidden="1" x14ac:dyDescent="0.2">
      <c r="D49" s="147"/>
      <c r="E49" s="147"/>
      <c r="F49" s="147"/>
      <c r="G49" s="147"/>
    </row>
    <row r="50" spans="2:7" hidden="1" x14ac:dyDescent="0.2">
      <c r="C50" s="71" t="s">
        <v>664</v>
      </c>
      <c r="D50" s="147"/>
      <c r="E50" s="147"/>
      <c r="F50" s="147"/>
      <c r="G50" s="147"/>
    </row>
    <row r="51" spans="2:7" hidden="1" x14ac:dyDescent="0.2">
      <c r="C51" s="71" t="s">
        <v>665</v>
      </c>
      <c r="D51" s="147"/>
      <c r="E51" s="147"/>
      <c r="F51" s="147"/>
      <c r="G51" s="147"/>
    </row>
    <row r="52" spans="2:7" hidden="1" x14ac:dyDescent="0.2">
      <c r="D52" s="147"/>
      <c r="E52" s="147"/>
      <c r="F52" s="147"/>
      <c r="G52" s="147"/>
    </row>
    <row r="53" spans="2:7" hidden="1" x14ac:dyDescent="0.2">
      <c r="C53" s="71" t="s">
        <v>666</v>
      </c>
      <c r="D53" s="147"/>
      <c r="E53" s="147"/>
      <c r="F53" s="147"/>
      <c r="G53" s="147"/>
    </row>
    <row r="54" spans="2:7" hidden="1" x14ac:dyDescent="0.2">
      <c r="D54" s="147"/>
      <c r="E54" s="147"/>
      <c r="F54" s="147"/>
      <c r="G54" s="147"/>
    </row>
    <row r="55" spans="2:7" hidden="1" x14ac:dyDescent="0.2">
      <c r="C55" s="71" t="s">
        <v>667</v>
      </c>
      <c r="D55" s="147"/>
      <c r="E55" s="147"/>
      <c r="F55" s="147"/>
      <c r="G55" s="147"/>
    </row>
    <row r="56" spans="2:7" hidden="1" x14ac:dyDescent="0.2">
      <c r="C56" s="71" t="s">
        <v>668</v>
      </c>
      <c r="D56" s="147"/>
      <c r="E56" s="147"/>
      <c r="F56" s="147"/>
      <c r="G56" s="147"/>
    </row>
    <row r="57" spans="2:7" hidden="1" x14ac:dyDescent="0.2">
      <c r="D57" s="147"/>
      <c r="E57" s="147"/>
      <c r="F57" s="147"/>
      <c r="G57" s="147"/>
    </row>
    <row r="58" spans="2:7" hidden="1" x14ac:dyDescent="0.2">
      <c r="B58" s="94" t="s">
        <v>669</v>
      </c>
      <c r="C58" s="152"/>
      <c r="D58" s="147">
        <f t="shared" ref="D58:G58" si="2">SUM(D60:D76)</f>
        <v>0</v>
      </c>
      <c r="E58" s="147">
        <f t="shared" si="2"/>
        <v>0</v>
      </c>
      <c r="F58" s="147">
        <f t="shared" si="2"/>
        <v>0</v>
      </c>
      <c r="G58" s="147">
        <f t="shared" si="2"/>
        <v>0</v>
      </c>
    </row>
    <row r="59" spans="2:7" hidden="1" x14ac:dyDescent="0.2">
      <c r="D59" s="147"/>
      <c r="E59" s="147"/>
      <c r="F59" s="147"/>
      <c r="G59" s="147"/>
    </row>
    <row r="60" spans="2:7" hidden="1" x14ac:dyDescent="0.2">
      <c r="C60" s="71" t="s">
        <v>670</v>
      </c>
      <c r="D60" s="147"/>
      <c r="E60" s="147"/>
      <c r="F60" s="147"/>
      <c r="G60" s="147"/>
    </row>
    <row r="61" spans="2:7" hidden="1" x14ac:dyDescent="0.2">
      <c r="D61" s="147"/>
      <c r="E61" s="147"/>
      <c r="F61" s="147"/>
      <c r="G61" s="147"/>
    </row>
    <row r="62" spans="2:7" hidden="1" x14ac:dyDescent="0.2">
      <c r="C62" s="71" t="s">
        <v>671</v>
      </c>
      <c r="D62" s="147"/>
      <c r="E62" s="147"/>
      <c r="F62" s="147"/>
      <c r="G62" s="147"/>
    </row>
    <row r="63" spans="2:7" hidden="1" x14ac:dyDescent="0.2">
      <c r="D63" s="147"/>
      <c r="E63" s="147"/>
      <c r="F63" s="147"/>
      <c r="G63" s="147"/>
    </row>
    <row r="64" spans="2:7" hidden="1" x14ac:dyDescent="0.2">
      <c r="C64" s="71" t="s">
        <v>672</v>
      </c>
      <c r="D64" s="147"/>
      <c r="E64" s="147"/>
      <c r="F64" s="147"/>
      <c r="G64" s="147"/>
    </row>
    <row r="65" spans="2:11" hidden="1" x14ac:dyDescent="0.2">
      <c r="D65" s="147"/>
      <c r="E65" s="147"/>
      <c r="F65" s="147"/>
      <c r="G65" s="147"/>
    </row>
    <row r="66" spans="2:11" hidden="1" x14ac:dyDescent="0.2">
      <c r="C66" s="71" t="s">
        <v>673</v>
      </c>
      <c r="D66" s="147"/>
      <c r="E66" s="147"/>
      <c r="F66" s="147"/>
      <c r="G66" s="147"/>
    </row>
    <row r="67" spans="2:11" hidden="1" x14ac:dyDescent="0.2">
      <c r="D67" s="147"/>
      <c r="E67" s="147"/>
      <c r="F67" s="147"/>
      <c r="G67" s="147"/>
    </row>
    <row r="68" spans="2:11" hidden="1" x14ac:dyDescent="0.2">
      <c r="C68" s="71" t="s">
        <v>674</v>
      </c>
      <c r="D68" s="147"/>
      <c r="E68" s="147"/>
      <c r="F68" s="147"/>
      <c r="G68" s="147"/>
    </row>
    <row r="69" spans="2:11" hidden="1" x14ac:dyDescent="0.2">
      <c r="D69" s="147"/>
      <c r="E69" s="147"/>
      <c r="F69" s="147"/>
      <c r="G69" s="147"/>
    </row>
    <row r="70" spans="2:11" hidden="1" x14ac:dyDescent="0.2">
      <c r="C70" s="71" t="s">
        <v>675</v>
      </c>
      <c r="D70" s="147"/>
      <c r="E70" s="147"/>
      <c r="F70" s="147"/>
      <c r="G70" s="147"/>
    </row>
    <row r="71" spans="2:11" hidden="1" x14ac:dyDescent="0.2">
      <c r="D71" s="147"/>
      <c r="E71" s="147"/>
      <c r="F71" s="147"/>
      <c r="G71" s="147"/>
    </row>
    <row r="72" spans="2:11" hidden="1" x14ac:dyDescent="0.2">
      <c r="C72" s="71" t="s">
        <v>676</v>
      </c>
      <c r="D72" s="147"/>
      <c r="E72" s="147"/>
      <c r="F72" s="147"/>
      <c r="G72" s="147"/>
    </row>
    <row r="73" spans="2:11" hidden="1" x14ac:dyDescent="0.2">
      <c r="D73" s="147"/>
      <c r="E73" s="147"/>
      <c r="F73" s="147"/>
      <c r="G73" s="147"/>
    </row>
    <row r="74" spans="2:11" hidden="1" x14ac:dyDescent="0.2">
      <c r="C74" s="71" t="s">
        <v>677</v>
      </c>
      <c r="D74" s="147"/>
      <c r="E74" s="147"/>
      <c r="F74" s="147"/>
      <c r="G74" s="147"/>
    </row>
    <row r="75" spans="2:11" hidden="1" x14ac:dyDescent="0.2">
      <c r="D75" s="147"/>
      <c r="E75" s="147"/>
      <c r="F75" s="147"/>
      <c r="G75" s="147"/>
    </row>
    <row r="76" spans="2:11" hidden="1" x14ac:dyDescent="0.2">
      <c r="C76" s="71" t="s">
        <v>678</v>
      </c>
      <c r="D76" s="147"/>
      <c r="E76" s="147"/>
      <c r="F76" s="147"/>
      <c r="G76" s="147"/>
    </row>
    <row r="77" spans="2:11" hidden="1" x14ac:dyDescent="0.2">
      <c r="D77" s="147"/>
      <c r="E77" s="147"/>
      <c r="F77" s="147"/>
      <c r="G77" s="147"/>
    </row>
    <row r="78" spans="2:11" x14ac:dyDescent="0.2">
      <c r="B78" s="67" t="s">
        <v>679</v>
      </c>
      <c r="C78" s="89"/>
      <c r="D78" s="153">
        <f t="shared" ref="D78:G78" si="3">SUM(D80:D94)</f>
        <v>344069.61</v>
      </c>
      <c r="E78" s="153">
        <f t="shared" si="3"/>
        <v>408637.33</v>
      </c>
      <c r="F78" s="153">
        <f t="shared" si="3"/>
        <v>501449.69000000006</v>
      </c>
      <c r="G78" s="153">
        <f t="shared" si="3"/>
        <v>1254156.6300000001</v>
      </c>
    </row>
    <row r="79" spans="2:11" hidden="1" x14ac:dyDescent="0.2">
      <c r="C79" s="62"/>
      <c r="D79" s="147"/>
      <c r="E79" s="147"/>
      <c r="F79" s="147"/>
      <c r="G79" s="147"/>
    </row>
    <row r="80" spans="2:11" x14ac:dyDescent="0.2">
      <c r="C80" s="62" t="s">
        <v>680</v>
      </c>
      <c r="D80" s="147">
        <v>305352.49</v>
      </c>
      <c r="E80" s="147">
        <v>328626.28999999998</v>
      </c>
      <c r="F80" s="147">
        <v>360382.77</v>
      </c>
      <c r="G80" s="147">
        <f t="shared" ref="G80:G93" si="4">SUM(D80:F80)</f>
        <v>994361.55</v>
      </c>
      <c r="K80" s="155"/>
    </row>
    <row r="81" spans="2:11" hidden="1" x14ac:dyDescent="0.2">
      <c r="C81" s="62"/>
      <c r="D81" s="147"/>
      <c r="E81" s="147"/>
      <c r="F81" s="147"/>
      <c r="G81" s="147">
        <f t="shared" si="4"/>
        <v>0</v>
      </c>
      <c r="K81" s="155"/>
    </row>
    <row r="82" spans="2:11" hidden="1" x14ac:dyDescent="0.2">
      <c r="C82" s="62" t="s">
        <v>681</v>
      </c>
      <c r="D82" s="147"/>
      <c r="E82" s="147"/>
      <c r="F82" s="147"/>
      <c r="G82" s="147">
        <f t="shared" si="4"/>
        <v>0</v>
      </c>
      <c r="K82" s="155"/>
    </row>
    <row r="83" spans="2:11" hidden="1" x14ac:dyDescent="0.2">
      <c r="C83" s="62"/>
      <c r="D83" s="147"/>
      <c r="E83" s="147"/>
      <c r="F83" s="147"/>
      <c r="G83" s="147">
        <f t="shared" si="4"/>
        <v>0</v>
      </c>
      <c r="K83" s="155"/>
    </row>
    <row r="84" spans="2:11" x14ac:dyDescent="0.2">
      <c r="C84" s="62" t="s">
        <v>682</v>
      </c>
      <c r="D84" s="147">
        <v>1279.83</v>
      </c>
      <c r="E84" s="147">
        <v>15088.14</v>
      </c>
      <c r="F84" s="147">
        <v>64486.33</v>
      </c>
      <c r="G84" s="147">
        <f t="shared" si="4"/>
        <v>80854.3</v>
      </c>
      <c r="K84" s="155"/>
    </row>
    <row r="85" spans="2:11" hidden="1" x14ac:dyDescent="0.2">
      <c r="C85" s="62"/>
      <c r="D85" s="147"/>
      <c r="E85" s="147"/>
      <c r="F85" s="147"/>
      <c r="G85" s="147">
        <f t="shared" si="4"/>
        <v>0</v>
      </c>
      <c r="K85" s="155"/>
    </row>
    <row r="86" spans="2:11" hidden="1" x14ac:dyDescent="0.2">
      <c r="C86" s="62" t="s">
        <v>683</v>
      </c>
      <c r="D86" s="147"/>
      <c r="E86" s="147"/>
      <c r="F86" s="147"/>
      <c r="G86" s="147">
        <f t="shared" si="4"/>
        <v>0</v>
      </c>
      <c r="K86" s="155"/>
    </row>
    <row r="87" spans="2:11" hidden="1" x14ac:dyDescent="0.2">
      <c r="C87" s="62"/>
      <c r="D87" s="147"/>
      <c r="E87" s="147"/>
      <c r="F87" s="147"/>
      <c r="G87" s="147">
        <f t="shared" si="4"/>
        <v>0</v>
      </c>
      <c r="K87" s="155"/>
    </row>
    <row r="88" spans="2:11" x14ac:dyDescent="0.2">
      <c r="C88" s="62" t="s">
        <v>684</v>
      </c>
      <c r="D88" s="147">
        <v>37437.29</v>
      </c>
      <c r="E88" s="147">
        <v>64922.9</v>
      </c>
      <c r="F88" s="147">
        <v>76580.59</v>
      </c>
      <c r="G88" s="147">
        <f t="shared" si="4"/>
        <v>178940.78</v>
      </c>
      <c r="K88" s="155"/>
    </row>
    <row r="89" spans="2:11" hidden="1" x14ac:dyDescent="0.2">
      <c r="D89" s="147"/>
      <c r="E89" s="147"/>
      <c r="F89" s="147"/>
      <c r="G89" s="147">
        <f t="shared" si="4"/>
        <v>0</v>
      </c>
      <c r="K89" s="155"/>
    </row>
    <row r="90" spans="2:11" hidden="1" x14ac:dyDescent="0.2">
      <c r="C90" s="71" t="s">
        <v>685</v>
      </c>
      <c r="D90" s="147"/>
      <c r="E90" s="147"/>
      <c r="F90" s="147"/>
      <c r="G90" s="147">
        <f t="shared" si="4"/>
        <v>0</v>
      </c>
      <c r="K90" s="155"/>
    </row>
    <row r="91" spans="2:11" hidden="1" x14ac:dyDescent="0.2">
      <c r="D91" s="147"/>
      <c r="E91" s="147"/>
      <c r="F91" s="147"/>
      <c r="G91" s="147">
        <f t="shared" si="4"/>
        <v>0</v>
      </c>
      <c r="K91" s="155"/>
    </row>
    <row r="92" spans="2:11" hidden="1" x14ac:dyDescent="0.2">
      <c r="C92" s="71" t="s">
        <v>686</v>
      </c>
      <c r="D92" s="147"/>
      <c r="E92" s="147"/>
      <c r="F92" s="147"/>
      <c r="G92" s="147">
        <f t="shared" si="4"/>
        <v>0</v>
      </c>
      <c r="K92" s="155"/>
    </row>
    <row r="93" spans="2:11" hidden="1" x14ac:dyDescent="0.2">
      <c r="D93" s="147"/>
      <c r="E93" s="147"/>
      <c r="F93" s="147"/>
      <c r="G93" s="147">
        <f t="shared" si="4"/>
        <v>0</v>
      </c>
      <c r="K93" s="155"/>
    </row>
    <row r="94" spans="2:11" x14ac:dyDescent="0.2">
      <c r="C94" s="62" t="s">
        <v>687</v>
      </c>
      <c r="D94" s="147"/>
      <c r="E94" s="147"/>
      <c r="F94" s="147"/>
      <c r="G94" s="147"/>
      <c r="K94" s="155"/>
    </row>
    <row r="95" spans="2:11" hidden="1" x14ac:dyDescent="0.2"/>
    <row r="96" spans="2:11" hidden="1" x14ac:dyDescent="0.2">
      <c r="B96" s="94" t="s">
        <v>688</v>
      </c>
      <c r="C96" s="152"/>
      <c r="D96" s="130">
        <f t="shared" ref="D96:G96" si="5">SUM(D98:D102)</f>
        <v>0</v>
      </c>
      <c r="E96" s="130">
        <f t="shared" si="5"/>
        <v>0</v>
      </c>
      <c r="F96" s="130">
        <f t="shared" si="5"/>
        <v>0</v>
      </c>
      <c r="G96" s="130">
        <f t="shared" si="5"/>
        <v>0</v>
      </c>
    </row>
    <row r="97" spans="2:7" hidden="1" x14ac:dyDescent="0.2"/>
    <row r="98" spans="2:7" hidden="1" x14ac:dyDescent="0.2">
      <c r="C98" s="71" t="s">
        <v>689</v>
      </c>
    </row>
    <row r="99" spans="2:7" hidden="1" x14ac:dyDescent="0.2"/>
    <row r="100" spans="2:7" hidden="1" x14ac:dyDescent="0.2">
      <c r="C100" s="71" t="s">
        <v>690</v>
      </c>
    </row>
    <row r="101" spans="2:7" hidden="1" x14ac:dyDescent="0.2"/>
    <row r="102" spans="2:7" hidden="1" x14ac:dyDescent="0.2">
      <c r="C102" s="71" t="s">
        <v>691</v>
      </c>
    </row>
    <row r="103" spans="2:7" hidden="1" x14ac:dyDescent="0.2"/>
    <row r="104" spans="2:7" hidden="1" x14ac:dyDescent="0.2">
      <c r="B104" s="94" t="s">
        <v>692</v>
      </c>
      <c r="C104" s="152"/>
      <c r="D104" s="130">
        <f t="shared" ref="D104:G104" si="6">SUM(D107:D119)</f>
        <v>0</v>
      </c>
      <c r="E104" s="130">
        <f t="shared" si="6"/>
        <v>0</v>
      </c>
      <c r="F104" s="130">
        <f t="shared" si="6"/>
        <v>0</v>
      </c>
      <c r="G104" s="130">
        <f t="shared" si="6"/>
        <v>0</v>
      </c>
    </row>
    <row r="105" spans="2:7" hidden="1" x14ac:dyDescent="0.2">
      <c r="B105" s="154"/>
      <c r="C105" s="152" t="s">
        <v>693</v>
      </c>
    </row>
    <row r="106" spans="2:7" hidden="1" x14ac:dyDescent="0.2"/>
    <row r="107" spans="2:7" hidden="1" x14ac:dyDescent="0.2">
      <c r="C107" s="71" t="s">
        <v>694</v>
      </c>
    </row>
    <row r="108" spans="2:7" hidden="1" x14ac:dyDescent="0.2"/>
    <row r="109" spans="2:7" hidden="1" x14ac:dyDescent="0.2">
      <c r="C109" s="71" t="s">
        <v>695</v>
      </c>
    </row>
    <row r="110" spans="2:7" hidden="1" x14ac:dyDescent="0.2"/>
    <row r="111" spans="2:7" hidden="1" x14ac:dyDescent="0.2">
      <c r="C111" s="71" t="s">
        <v>696</v>
      </c>
    </row>
    <row r="112" spans="2:7" hidden="1" x14ac:dyDescent="0.2"/>
    <row r="113" spans="2:7" hidden="1" x14ac:dyDescent="0.2">
      <c r="C113" s="71" t="s">
        <v>697</v>
      </c>
    </row>
    <row r="114" spans="2:7" hidden="1" x14ac:dyDescent="0.2">
      <c r="C114" s="71" t="s">
        <v>662</v>
      </c>
    </row>
    <row r="115" spans="2:7" hidden="1" x14ac:dyDescent="0.2"/>
    <row r="116" spans="2:7" hidden="1" x14ac:dyDescent="0.2">
      <c r="C116" s="71" t="s">
        <v>698</v>
      </c>
    </row>
    <row r="117" spans="2:7" hidden="1" x14ac:dyDescent="0.2">
      <c r="C117" s="71" t="s">
        <v>699</v>
      </c>
    </row>
    <row r="118" spans="2:7" hidden="1" x14ac:dyDescent="0.2"/>
    <row r="119" spans="2:7" hidden="1" x14ac:dyDescent="0.2">
      <c r="C119" s="71" t="s">
        <v>700</v>
      </c>
    </row>
    <row r="120" spans="2:7" hidden="1" x14ac:dyDescent="0.2">
      <c r="C120" s="71" t="s">
        <v>701</v>
      </c>
    </row>
    <row r="121" spans="2:7" hidden="1" x14ac:dyDescent="0.2"/>
    <row r="122" spans="2:7" hidden="1" x14ac:dyDescent="0.2">
      <c r="B122" s="94" t="s">
        <v>702</v>
      </c>
      <c r="C122" s="152"/>
      <c r="D122" s="130">
        <f t="shared" ref="D122:G122" si="7">SUM(D124)</f>
        <v>0</v>
      </c>
      <c r="E122" s="130">
        <f t="shared" si="7"/>
        <v>0</v>
      </c>
      <c r="F122" s="130">
        <f t="shared" si="7"/>
        <v>0</v>
      </c>
      <c r="G122" s="130">
        <f t="shared" si="7"/>
        <v>0</v>
      </c>
    </row>
    <row r="123" spans="2:7" hidden="1" x14ac:dyDescent="0.2"/>
    <row r="124" spans="2:7" hidden="1" x14ac:dyDescent="0.2">
      <c r="C124" s="71" t="s">
        <v>703</v>
      </c>
    </row>
    <row r="125" spans="2:7" hidden="1" x14ac:dyDescent="0.2"/>
    <row r="126" spans="2:7" hidden="1" x14ac:dyDescent="0.2">
      <c r="B126" s="94" t="s">
        <v>704</v>
      </c>
      <c r="C126" s="152"/>
      <c r="D126" s="130">
        <f t="shared" ref="D126:G126" si="8">SUM(D128:D136)</f>
        <v>0</v>
      </c>
      <c r="E126" s="130">
        <f t="shared" si="8"/>
        <v>0</v>
      </c>
      <c r="F126" s="130">
        <f t="shared" si="8"/>
        <v>0</v>
      </c>
      <c r="G126" s="130">
        <f t="shared" si="8"/>
        <v>0</v>
      </c>
    </row>
    <row r="127" spans="2:7" hidden="1" x14ac:dyDescent="0.2"/>
    <row r="128" spans="2:7" hidden="1" x14ac:dyDescent="0.2">
      <c r="C128" s="71" t="s">
        <v>705</v>
      </c>
    </row>
    <row r="129" spans="2:7" hidden="1" x14ac:dyDescent="0.2"/>
    <row r="130" spans="2:7" hidden="1" x14ac:dyDescent="0.2">
      <c r="C130" s="71" t="s">
        <v>706</v>
      </c>
    </row>
    <row r="131" spans="2:7" hidden="1" x14ac:dyDescent="0.2"/>
    <row r="132" spans="2:7" hidden="1" x14ac:dyDescent="0.2">
      <c r="C132" s="71" t="s">
        <v>707</v>
      </c>
    </row>
    <row r="133" spans="2:7" hidden="1" x14ac:dyDescent="0.2"/>
    <row r="134" spans="2:7" hidden="1" x14ac:dyDescent="0.2">
      <c r="C134" s="71" t="s">
        <v>708</v>
      </c>
    </row>
    <row r="135" spans="2:7" hidden="1" x14ac:dyDescent="0.2"/>
    <row r="136" spans="2:7" hidden="1" x14ac:dyDescent="0.2">
      <c r="C136" s="71" t="s">
        <v>709</v>
      </c>
    </row>
    <row r="137" spans="2:7" hidden="1" x14ac:dyDescent="0.2"/>
    <row r="138" spans="2:7" hidden="1" x14ac:dyDescent="0.2">
      <c r="B138" s="94" t="s">
        <v>710</v>
      </c>
      <c r="C138" s="152"/>
      <c r="D138" s="130">
        <f t="shared" ref="D138:G138" si="9">SUM(D140:D144)</f>
        <v>0</v>
      </c>
      <c r="E138" s="130">
        <f t="shared" si="9"/>
        <v>0</v>
      </c>
      <c r="F138" s="130">
        <f t="shared" si="9"/>
        <v>0</v>
      </c>
      <c r="G138" s="130">
        <f t="shared" si="9"/>
        <v>0</v>
      </c>
    </row>
    <row r="139" spans="2:7" hidden="1" x14ac:dyDescent="0.2"/>
    <row r="140" spans="2:7" hidden="1" x14ac:dyDescent="0.2">
      <c r="C140" s="71" t="s">
        <v>711</v>
      </c>
    </row>
    <row r="141" spans="2:7" hidden="1" x14ac:dyDescent="0.2"/>
    <row r="142" spans="2:7" hidden="1" x14ac:dyDescent="0.2">
      <c r="C142" s="71" t="s">
        <v>712</v>
      </c>
    </row>
    <row r="143" spans="2:7" hidden="1" x14ac:dyDescent="0.2"/>
    <row r="144" spans="2:7" hidden="1" x14ac:dyDescent="0.2">
      <c r="C144" s="71" t="s">
        <v>713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2DO TRIMESTRE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G8" sqref="G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140625" style="54" bestFit="1" customWidth="1"/>
    <col min="5" max="5" width="10.42578125" style="54" bestFit="1" customWidth="1"/>
    <col min="6" max="6" width="10.140625" style="54" bestFit="1" customWidth="1"/>
    <col min="7" max="7" width="11.7109375" style="54" bestFit="1" customWidth="1"/>
    <col min="8" max="8" width="10.85546875" style="54" hidden="1" customWidth="1"/>
    <col min="9" max="9" width="10.7109375" style="62" hidden="1" customWidth="1"/>
    <col min="10" max="11" width="9.42578125" style="54" hidden="1" customWidth="1"/>
    <col min="12" max="12" width="12.28515625" style="54" bestFit="1" customWidth="1"/>
    <col min="13" max="247" width="9.140625" style="54"/>
    <col min="248" max="249" width="2.7109375" style="54" customWidth="1"/>
    <col min="250" max="250" width="47.140625" style="54" customWidth="1"/>
    <col min="251" max="262" width="9.140625" style="54" customWidth="1"/>
    <col min="263" max="263" width="10.7109375" style="54" customWidth="1"/>
    <col min="264" max="267" width="0" style="54" hidden="1" customWidth="1"/>
    <col min="268" max="503" width="9.140625" style="54"/>
    <col min="504" max="505" width="2.7109375" style="54" customWidth="1"/>
    <col min="506" max="506" width="47.140625" style="54" customWidth="1"/>
    <col min="507" max="518" width="9.140625" style="54" customWidth="1"/>
    <col min="519" max="519" width="10.7109375" style="54" customWidth="1"/>
    <col min="520" max="523" width="0" style="54" hidden="1" customWidth="1"/>
    <col min="524" max="759" width="9.140625" style="54"/>
    <col min="760" max="761" width="2.7109375" style="54" customWidth="1"/>
    <col min="762" max="762" width="47.140625" style="54" customWidth="1"/>
    <col min="763" max="774" width="9.140625" style="54" customWidth="1"/>
    <col min="775" max="775" width="10.7109375" style="54" customWidth="1"/>
    <col min="776" max="779" width="0" style="54" hidden="1" customWidth="1"/>
    <col min="780" max="1015" width="9.140625" style="54"/>
    <col min="1016" max="1017" width="2.7109375" style="54" customWidth="1"/>
    <col min="1018" max="1018" width="47.140625" style="54" customWidth="1"/>
    <col min="1019" max="1030" width="9.140625" style="54" customWidth="1"/>
    <col min="1031" max="1031" width="10.7109375" style="54" customWidth="1"/>
    <col min="1032" max="1035" width="0" style="54" hidden="1" customWidth="1"/>
    <col min="1036" max="1271" width="9.140625" style="54"/>
    <col min="1272" max="1273" width="2.7109375" style="54" customWidth="1"/>
    <col min="1274" max="1274" width="47.140625" style="54" customWidth="1"/>
    <col min="1275" max="1286" width="9.140625" style="54" customWidth="1"/>
    <col min="1287" max="1287" width="10.7109375" style="54" customWidth="1"/>
    <col min="1288" max="1291" width="0" style="54" hidden="1" customWidth="1"/>
    <col min="1292" max="1527" width="9.140625" style="54"/>
    <col min="1528" max="1529" width="2.7109375" style="54" customWidth="1"/>
    <col min="1530" max="1530" width="47.140625" style="54" customWidth="1"/>
    <col min="1531" max="1542" width="9.140625" style="54" customWidth="1"/>
    <col min="1543" max="1543" width="10.7109375" style="54" customWidth="1"/>
    <col min="1544" max="1547" width="0" style="54" hidden="1" customWidth="1"/>
    <col min="1548" max="1783" width="9.140625" style="54"/>
    <col min="1784" max="1785" width="2.7109375" style="54" customWidth="1"/>
    <col min="1786" max="1786" width="47.140625" style="54" customWidth="1"/>
    <col min="1787" max="1798" width="9.140625" style="54" customWidth="1"/>
    <col min="1799" max="1799" width="10.7109375" style="54" customWidth="1"/>
    <col min="1800" max="1803" width="0" style="54" hidden="1" customWidth="1"/>
    <col min="1804" max="2039" width="9.140625" style="54"/>
    <col min="2040" max="2041" width="2.7109375" style="54" customWidth="1"/>
    <col min="2042" max="2042" width="47.140625" style="54" customWidth="1"/>
    <col min="2043" max="2054" width="9.140625" style="54" customWidth="1"/>
    <col min="2055" max="2055" width="10.7109375" style="54" customWidth="1"/>
    <col min="2056" max="2059" width="0" style="54" hidden="1" customWidth="1"/>
    <col min="2060" max="2295" width="9.140625" style="54"/>
    <col min="2296" max="2297" width="2.7109375" style="54" customWidth="1"/>
    <col min="2298" max="2298" width="47.140625" style="54" customWidth="1"/>
    <col min="2299" max="2310" width="9.140625" style="54" customWidth="1"/>
    <col min="2311" max="2311" width="10.7109375" style="54" customWidth="1"/>
    <col min="2312" max="2315" width="0" style="54" hidden="1" customWidth="1"/>
    <col min="2316" max="2551" width="9.140625" style="54"/>
    <col min="2552" max="2553" width="2.7109375" style="54" customWidth="1"/>
    <col min="2554" max="2554" width="47.140625" style="54" customWidth="1"/>
    <col min="2555" max="2566" width="9.140625" style="54" customWidth="1"/>
    <col min="2567" max="2567" width="10.7109375" style="54" customWidth="1"/>
    <col min="2568" max="2571" width="0" style="54" hidden="1" customWidth="1"/>
    <col min="2572" max="2807" width="9.140625" style="54"/>
    <col min="2808" max="2809" width="2.7109375" style="54" customWidth="1"/>
    <col min="2810" max="2810" width="47.140625" style="54" customWidth="1"/>
    <col min="2811" max="2822" width="9.140625" style="54" customWidth="1"/>
    <col min="2823" max="2823" width="10.7109375" style="54" customWidth="1"/>
    <col min="2824" max="2827" width="0" style="54" hidden="1" customWidth="1"/>
    <col min="2828" max="3063" width="9.140625" style="54"/>
    <col min="3064" max="3065" width="2.7109375" style="54" customWidth="1"/>
    <col min="3066" max="3066" width="47.140625" style="54" customWidth="1"/>
    <col min="3067" max="3078" width="9.140625" style="54" customWidth="1"/>
    <col min="3079" max="3079" width="10.7109375" style="54" customWidth="1"/>
    <col min="3080" max="3083" width="0" style="54" hidden="1" customWidth="1"/>
    <col min="3084" max="3319" width="9.140625" style="54"/>
    <col min="3320" max="3321" width="2.7109375" style="54" customWidth="1"/>
    <col min="3322" max="3322" width="47.140625" style="54" customWidth="1"/>
    <col min="3323" max="3334" width="9.140625" style="54" customWidth="1"/>
    <col min="3335" max="3335" width="10.7109375" style="54" customWidth="1"/>
    <col min="3336" max="3339" width="0" style="54" hidden="1" customWidth="1"/>
    <col min="3340" max="3575" width="9.140625" style="54"/>
    <col min="3576" max="3577" width="2.7109375" style="54" customWidth="1"/>
    <col min="3578" max="3578" width="47.140625" style="54" customWidth="1"/>
    <col min="3579" max="3590" width="9.140625" style="54" customWidth="1"/>
    <col min="3591" max="3591" width="10.7109375" style="54" customWidth="1"/>
    <col min="3592" max="3595" width="0" style="54" hidden="1" customWidth="1"/>
    <col min="3596" max="3831" width="9.140625" style="54"/>
    <col min="3832" max="3833" width="2.7109375" style="54" customWidth="1"/>
    <col min="3834" max="3834" width="47.140625" style="54" customWidth="1"/>
    <col min="3835" max="3846" width="9.140625" style="54" customWidth="1"/>
    <col min="3847" max="3847" width="10.7109375" style="54" customWidth="1"/>
    <col min="3848" max="3851" width="0" style="54" hidden="1" customWidth="1"/>
    <col min="3852" max="4087" width="9.140625" style="54"/>
    <col min="4088" max="4089" width="2.7109375" style="54" customWidth="1"/>
    <col min="4090" max="4090" width="47.140625" style="54" customWidth="1"/>
    <col min="4091" max="4102" width="9.140625" style="54" customWidth="1"/>
    <col min="4103" max="4103" width="10.7109375" style="54" customWidth="1"/>
    <col min="4104" max="4107" width="0" style="54" hidden="1" customWidth="1"/>
    <col min="4108" max="4343" width="9.140625" style="54"/>
    <col min="4344" max="4345" width="2.7109375" style="54" customWidth="1"/>
    <col min="4346" max="4346" width="47.140625" style="54" customWidth="1"/>
    <col min="4347" max="4358" width="9.140625" style="54" customWidth="1"/>
    <col min="4359" max="4359" width="10.7109375" style="54" customWidth="1"/>
    <col min="4360" max="4363" width="0" style="54" hidden="1" customWidth="1"/>
    <col min="4364" max="4599" width="9.140625" style="54"/>
    <col min="4600" max="4601" width="2.7109375" style="54" customWidth="1"/>
    <col min="4602" max="4602" width="47.140625" style="54" customWidth="1"/>
    <col min="4603" max="4614" width="9.140625" style="54" customWidth="1"/>
    <col min="4615" max="4615" width="10.7109375" style="54" customWidth="1"/>
    <col min="4616" max="4619" width="0" style="54" hidden="1" customWidth="1"/>
    <col min="4620" max="4855" width="9.140625" style="54"/>
    <col min="4856" max="4857" width="2.7109375" style="54" customWidth="1"/>
    <col min="4858" max="4858" width="47.140625" style="54" customWidth="1"/>
    <col min="4859" max="4870" width="9.140625" style="54" customWidth="1"/>
    <col min="4871" max="4871" width="10.7109375" style="54" customWidth="1"/>
    <col min="4872" max="4875" width="0" style="54" hidden="1" customWidth="1"/>
    <col min="4876" max="5111" width="9.140625" style="54"/>
    <col min="5112" max="5113" width="2.7109375" style="54" customWidth="1"/>
    <col min="5114" max="5114" width="47.140625" style="54" customWidth="1"/>
    <col min="5115" max="5126" width="9.140625" style="54" customWidth="1"/>
    <col min="5127" max="5127" width="10.7109375" style="54" customWidth="1"/>
    <col min="5128" max="5131" width="0" style="54" hidden="1" customWidth="1"/>
    <col min="5132" max="5367" width="9.140625" style="54"/>
    <col min="5368" max="5369" width="2.7109375" style="54" customWidth="1"/>
    <col min="5370" max="5370" width="47.140625" style="54" customWidth="1"/>
    <col min="5371" max="5382" width="9.140625" style="54" customWidth="1"/>
    <col min="5383" max="5383" width="10.7109375" style="54" customWidth="1"/>
    <col min="5384" max="5387" width="0" style="54" hidden="1" customWidth="1"/>
    <col min="5388" max="5623" width="9.140625" style="54"/>
    <col min="5624" max="5625" width="2.7109375" style="54" customWidth="1"/>
    <col min="5626" max="5626" width="47.140625" style="54" customWidth="1"/>
    <col min="5627" max="5638" width="9.140625" style="54" customWidth="1"/>
    <col min="5639" max="5639" width="10.7109375" style="54" customWidth="1"/>
    <col min="5640" max="5643" width="0" style="54" hidden="1" customWidth="1"/>
    <col min="5644" max="5879" width="9.140625" style="54"/>
    <col min="5880" max="5881" width="2.7109375" style="54" customWidth="1"/>
    <col min="5882" max="5882" width="47.140625" style="54" customWidth="1"/>
    <col min="5883" max="5894" width="9.140625" style="54" customWidth="1"/>
    <col min="5895" max="5895" width="10.7109375" style="54" customWidth="1"/>
    <col min="5896" max="5899" width="0" style="54" hidden="1" customWidth="1"/>
    <col min="5900" max="6135" width="9.140625" style="54"/>
    <col min="6136" max="6137" width="2.7109375" style="54" customWidth="1"/>
    <col min="6138" max="6138" width="47.140625" style="54" customWidth="1"/>
    <col min="6139" max="6150" width="9.140625" style="54" customWidth="1"/>
    <col min="6151" max="6151" width="10.7109375" style="54" customWidth="1"/>
    <col min="6152" max="6155" width="0" style="54" hidden="1" customWidth="1"/>
    <col min="6156" max="6391" width="9.140625" style="54"/>
    <col min="6392" max="6393" width="2.7109375" style="54" customWidth="1"/>
    <col min="6394" max="6394" width="47.140625" style="54" customWidth="1"/>
    <col min="6395" max="6406" width="9.140625" style="54" customWidth="1"/>
    <col min="6407" max="6407" width="10.7109375" style="54" customWidth="1"/>
    <col min="6408" max="6411" width="0" style="54" hidden="1" customWidth="1"/>
    <col min="6412" max="6647" width="9.140625" style="54"/>
    <col min="6648" max="6649" width="2.7109375" style="54" customWidth="1"/>
    <col min="6650" max="6650" width="47.140625" style="54" customWidth="1"/>
    <col min="6651" max="6662" width="9.140625" style="54" customWidth="1"/>
    <col min="6663" max="6663" width="10.7109375" style="54" customWidth="1"/>
    <col min="6664" max="6667" width="0" style="54" hidden="1" customWidth="1"/>
    <col min="6668" max="6903" width="9.140625" style="54"/>
    <col min="6904" max="6905" width="2.7109375" style="54" customWidth="1"/>
    <col min="6906" max="6906" width="47.140625" style="54" customWidth="1"/>
    <col min="6907" max="6918" width="9.140625" style="54" customWidth="1"/>
    <col min="6919" max="6919" width="10.7109375" style="54" customWidth="1"/>
    <col min="6920" max="6923" width="0" style="54" hidden="1" customWidth="1"/>
    <col min="6924" max="7159" width="9.140625" style="54"/>
    <col min="7160" max="7161" width="2.7109375" style="54" customWidth="1"/>
    <col min="7162" max="7162" width="47.140625" style="54" customWidth="1"/>
    <col min="7163" max="7174" width="9.140625" style="54" customWidth="1"/>
    <col min="7175" max="7175" width="10.7109375" style="54" customWidth="1"/>
    <col min="7176" max="7179" width="0" style="54" hidden="1" customWidth="1"/>
    <col min="7180" max="7415" width="9.140625" style="54"/>
    <col min="7416" max="7417" width="2.7109375" style="54" customWidth="1"/>
    <col min="7418" max="7418" width="47.140625" style="54" customWidth="1"/>
    <col min="7419" max="7430" width="9.140625" style="54" customWidth="1"/>
    <col min="7431" max="7431" width="10.7109375" style="54" customWidth="1"/>
    <col min="7432" max="7435" width="0" style="54" hidden="1" customWidth="1"/>
    <col min="7436" max="7671" width="9.140625" style="54"/>
    <col min="7672" max="7673" width="2.7109375" style="54" customWidth="1"/>
    <col min="7674" max="7674" width="47.140625" style="54" customWidth="1"/>
    <col min="7675" max="7686" width="9.140625" style="54" customWidth="1"/>
    <col min="7687" max="7687" width="10.7109375" style="54" customWidth="1"/>
    <col min="7688" max="7691" width="0" style="54" hidden="1" customWidth="1"/>
    <col min="7692" max="7927" width="9.140625" style="54"/>
    <col min="7928" max="7929" width="2.7109375" style="54" customWidth="1"/>
    <col min="7930" max="7930" width="47.140625" style="54" customWidth="1"/>
    <col min="7931" max="7942" width="9.140625" style="54" customWidth="1"/>
    <col min="7943" max="7943" width="10.7109375" style="54" customWidth="1"/>
    <col min="7944" max="7947" width="0" style="54" hidden="1" customWidth="1"/>
    <col min="7948" max="8183" width="9.140625" style="54"/>
    <col min="8184" max="8185" width="2.7109375" style="54" customWidth="1"/>
    <col min="8186" max="8186" width="47.140625" style="54" customWidth="1"/>
    <col min="8187" max="8198" width="9.140625" style="54" customWidth="1"/>
    <col min="8199" max="8199" width="10.7109375" style="54" customWidth="1"/>
    <col min="8200" max="8203" width="0" style="54" hidden="1" customWidth="1"/>
    <col min="8204" max="8439" width="9.140625" style="54"/>
    <col min="8440" max="8441" width="2.7109375" style="54" customWidth="1"/>
    <col min="8442" max="8442" width="47.140625" style="54" customWidth="1"/>
    <col min="8443" max="8454" width="9.140625" style="54" customWidth="1"/>
    <col min="8455" max="8455" width="10.7109375" style="54" customWidth="1"/>
    <col min="8456" max="8459" width="0" style="54" hidden="1" customWidth="1"/>
    <col min="8460" max="8695" width="9.140625" style="54"/>
    <col min="8696" max="8697" width="2.7109375" style="54" customWidth="1"/>
    <col min="8698" max="8698" width="47.140625" style="54" customWidth="1"/>
    <col min="8699" max="8710" width="9.140625" style="54" customWidth="1"/>
    <col min="8711" max="8711" width="10.7109375" style="54" customWidth="1"/>
    <col min="8712" max="8715" width="0" style="54" hidden="1" customWidth="1"/>
    <col min="8716" max="8951" width="9.140625" style="54"/>
    <col min="8952" max="8953" width="2.7109375" style="54" customWidth="1"/>
    <col min="8954" max="8954" width="47.140625" style="54" customWidth="1"/>
    <col min="8955" max="8966" width="9.140625" style="54" customWidth="1"/>
    <col min="8967" max="8967" width="10.7109375" style="54" customWidth="1"/>
    <col min="8968" max="8971" width="0" style="54" hidden="1" customWidth="1"/>
    <col min="8972" max="9207" width="9.140625" style="54"/>
    <col min="9208" max="9209" width="2.7109375" style="54" customWidth="1"/>
    <col min="9210" max="9210" width="47.140625" style="54" customWidth="1"/>
    <col min="9211" max="9222" width="9.140625" style="54" customWidth="1"/>
    <col min="9223" max="9223" width="10.7109375" style="54" customWidth="1"/>
    <col min="9224" max="9227" width="0" style="54" hidden="1" customWidth="1"/>
    <col min="9228" max="9463" width="9.140625" style="54"/>
    <col min="9464" max="9465" width="2.7109375" style="54" customWidth="1"/>
    <col min="9466" max="9466" width="47.140625" style="54" customWidth="1"/>
    <col min="9467" max="9478" width="9.140625" style="54" customWidth="1"/>
    <col min="9479" max="9479" width="10.7109375" style="54" customWidth="1"/>
    <col min="9480" max="9483" width="0" style="54" hidden="1" customWidth="1"/>
    <col min="9484" max="9719" width="9.140625" style="54"/>
    <col min="9720" max="9721" width="2.7109375" style="54" customWidth="1"/>
    <col min="9722" max="9722" width="47.140625" style="54" customWidth="1"/>
    <col min="9723" max="9734" width="9.140625" style="54" customWidth="1"/>
    <col min="9735" max="9735" width="10.7109375" style="54" customWidth="1"/>
    <col min="9736" max="9739" width="0" style="54" hidden="1" customWidth="1"/>
    <col min="9740" max="9975" width="9.140625" style="54"/>
    <col min="9976" max="9977" width="2.7109375" style="54" customWidth="1"/>
    <col min="9978" max="9978" width="47.140625" style="54" customWidth="1"/>
    <col min="9979" max="9990" width="9.140625" style="54" customWidth="1"/>
    <col min="9991" max="9991" width="10.7109375" style="54" customWidth="1"/>
    <col min="9992" max="9995" width="0" style="54" hidden="1" customWidth="1"/>
    <col min="9996" max="10231" width="9.140625" style="54"/>
    <col min="10232" max="10233" width="2.7109375" style="54" customWidth="1"/>
    <col min="10234" max="10234" width="47.140625" style="54" customWidth="1"/>
    <col min="10235" max="10246" width="9.140625" style="54" customWidth="1"/>
    <col min="10247" max="10247" width="10.7109375" style="54" customWidth="1"/>
    <col min="10248" max="10251" width="0" style="54" hidden="1" customWidth="1"/>
    <col min="10252" max="10487" width="9.140625" style="54"/>
    <col min="10488" max="10489" width="2.7109375" style="54" customWidth="1"/>
    <col min="10490" max="10490" width="47.140625" style="54" customWidth="1"/>
    <col min="10491" max="10502" width="9.140625" style="54" customWidth="1"/>
    <col min="10503" max="10503" width="10.7109375" style="54" customWidth="1"/>
    <col min="10504" max="10507" width="0" style="54" hidden="1" customWidth="1"/>
    <col min="10508" max="10743" width="9.140625" style="54"/>
    <col min="10744" max="10745" width="2.7109375" style="54" customWidth="1"/>
    <col min="10746" max="10746" width="47.140625" style="54" customWidth="1"/>
    <col min="10747" max="10758" width="9.140625" style="54" customWidth="1"/>
    <col min="10759" max="10759" width="10.7109375" style="54" customWidth="1"/>
    <col min="10760" max="10763" width="0" style="54" hidden="1" customWidth="1"/>
    <col min="10764" max="10999" width="9.140625" style="54"/>
    <col min="11000" max="11001" width="2.7109375" style="54" customWidth="1"/>
    <col min="11002" max="11002" width="47.140625" style="54" customWidth="1"/>
    <col min="11003" max="11014" width="9.140625" style="54" customWidth="1"/>
    <col min="11015" max="11015" width="10.7109375" style="54" customWidth="1"/>
    <col min="11016" max="11019" width="0" style="54" hidden="1" customWidth="1"/>
    <col min="11020" max="11255" width="9.140625" style="54"/>
    <col min="11256" max="11257" width="2.7109375" style="54" customWidth="1"/>
    <col min="11258" max="11258" width="47.140625" style="54" customWidth="1"/>
    <col min="11259" max="11270" width="9.140625" style="54" customWidth="1"/>
    <col min="11271" max="11271" width="10.7109375" style="54" customWidth="1"/>
    <col min="11272" max="11275" width="0" style="54" hidden="1" customWidth="1"/>
    <col min="11276" max="11511" width="9.140625" style="54"/>
    <col min="11512" max="11513" width="2.7109375" style="54" customWidth="1"/>
    <col min="11514" max="11514" width="47.140625" style="54" customWidth="1"/>
    <col min="11515" max="11526" width="9.140625" style="54" customWidth="1"/>
    <col min="11527" max="11527" width="10.7109375" style="54" customWidth="1"/>
    <col min="11528" max="11531" width="0" style="54" hidden="1" customWidth="1"/>
    <col min="11532" max="11767" width="9.140625" style="54"/>
    <col min="11768" max="11769" width="2.7109375" style="54" customWidth="1"/>
    <col min="11770" max="11770" width="47.140625" style="54" customWidth="1"/>
    <col min="11771" max="11782" width="9.140625" style="54" customWidth="1"/>
    <col min="11783" max="11783" width="10.7109375" style="54" customWidth="1"/>
    <col min="11784" max="11787" width="0" style="54" hidden="1" customWidth="1"/>
    <col min="11788" max="12023" width="9.140625" style="54"/>
    <col min="12024" max="12025" width="2.7109375" style="54" customWidth="1"/>
    <col min="12026" max="12026" width="47.140625" style="54" customWidth="1"/>
    <col min="12027" max="12038" width="9.140625" style="54" customWidth="1"/>
    <col min="12039" max="12039" width="10.7109375" style="54" customWidth="1"/>
    <col min="12040" max="12043" width="0" style="54" hidden="1" customWidth="1"/>
    <col min="12044" max="12279" width="9.140625" style="54"/>
    <col min="12280" max="12281" width="2.7109375" style="54" customWidth="1"/>
    <col min="12282" max="12282" width="47.140625" style="54" customWidth="1"/>
    <col min="12283" max="12294" width="9.140625" style="54" customWidth="1"/>
    <col min="12295" max="12295" width="10.7109375" style="54" customWidth="1"/>
    <col min="12296" max="12299" width="0" style="54" hidden="1" customWidth="1"/>
    <col min="12300" max="12535" width="9.140625" style="54"/>
    <col min="12536" max="12537" width="2.7109375" style="54" customWidth="1"/>
    <col min="12538" max="12538" width="47.140625" style="54" customWidth="1"/>
    <col min="12539" max="12550" width="9.140625" style="54" customWidth="1"/>
    <col min="12551" max="12551" width="10.7109375" style="54" customWidth="1"/>
    <col min="12552" max="12555" width="0" style="54" hidden="1" customWidth="1"/>
    <col min="12556" max="12791" width="9.140625" style="54"/>
    <col min="12792" max="12793" width="2.7109375" style="54" customWidth="1"/>
    <col min="12794" max="12794" width="47.140625" style="54" customWidth="1"/>
    <col min="12795" max="12806" width="9.140625" style="54" customWidth="1"/>
    <col min="12807" max="12807" width="10.7109375" style="54" customWidth="1"/>
    <col min="12808" max="12811" width="0" style="54" hidden="1" customWidth="1"/>
    <col min="12812" max="13047" width="9.140625" style="54"/>
    <col min="13048" max="13049" width="2.7109375" style="54" customWidth="1"/>
    <col min="13050" max="13050" width="47.140625" style="54" customWidth="1"/>
    <col min="13051" max="13062" width="9.140625" style="54" customWidth="1"/>
    <col min="13063" max="13063" width="10.7109375" style="54" customWidth="1"/>
    <col min="13064" max="13067" width="0" style="54" hidden="1" customWidth="1"/>
    <col min="13068" max="13303" width="9.140625" style="54"/>
    <col min="13304" max="13305" width="2.7109375" style="54" customWidth="1"/>
    <col min="13306" max="13306" width="47.140625" style="54" customWidth="1"/>
    <col min="13307" max="13318" width="9.140625" style="54" customWidth="1"/>
    <col min="13319" max="13319" width="10.7109375" style="54" customWidth="1"/>
    <col min="13320" max="13323" width="0" style="54" hidden="1" customWidth="1"/>
    <col min="13324" max="13559" width="9.140625" style="54"/>
    <col min="13560" max="13561" width="2.7109375" style="54" customWidth="1"/>
    <col min="13562" max="13562" width="47.140625" style="54" customWidth="1"/>
    <col min="13563" max="13574" width="9.140625" style="54" customWidth="1"/>
    <col min="13575" max="13575" width="10.7109375" style="54" customWidth="1"/>
    <col min="13576" max="13579" width="0" style="54" hidden="1" customWidth="1"/>
    <col min="13580" max="13815" width="9.140625" style="54"/>
    <col min="13816" max="13817" width="2.7109375" style="54" customWidth="1"/>
    <col min="13818" max="13818" width="47.140625" style="54" customWidth="1"/>
    <col min="13819" max="13830" width="9.140625" style="54" customWidth="1"/>
    <col min="13831" max="13831" width="10.7109375" style="54" customWidth="1"/>
    <col min="13832" max="13835" width="0" style="54" hidden="1" customWidth="1"/>
    <col min="13836" max="14071" width="9.140625" style="54"/>
    <col min="14072" max="14073" width="2.7109375" style="54" customWidth="1"/>
    <col min="14074" max="14074" width="47.140625" style="54" customWidth="1"/>
    <col min="14075" max="14086" width="9.140625" style="54" customWidth="1"/>
    <col min="14087" max="14087" width="10.7109375" style="54" customWidth="1"/>
    <col min="14088" max="14091" width="0" style="54" hidden="1" customWidth="1"/>
    <col min="14092" max="14327" width="9.140625" style="54"/>
    <col min="14328" max="14329" width="2.7109375" style="54" customWidth="1"/>
    <col min="14330" max="14330" width="47.140625" style="54" customWidth="1"/>
    <col min="14331" max="14342" width="9.140625" style="54" customWidth="1"/>
    <col min="14343" max="14343" width="10.7109375" style="54" customWidth="1"/>
    <col min="14344" max="14347" width="0" style="54" hidden="1" customWidth="1"/>
    <col min="14348" max="14583" width="9.140625" style="54"/>
    <col min="14584" max="14585" width="2.7109375" style="54" customWidth="1"/>
    <col min="14586" max="14586" width="47.140625" style="54" customWidth="1"/>
    <col min="14587" max="14598" width="9.140625" style="54" customWidth="1"/>
    <col min="14599" max="14599" width="10.7109375" style="54" customWidth="1"/>
    <col min="14600" max="14603" width="0" style="54" hidden="1" customWidth="1"/>
    <col min="14604" max="14839" width="9.140625" style="54"/>
    <col min="14840" max="14841" width="2.7109375" style="54" customWidth="1"/>
    <col min="14842" max="14842" width="47.140625" style="54" customWidth="1"/>
    <col min="14843" max="14854" width="9.140625" style="54" customWidth="1"/>
    <col min="14855" max="14855" width="10.7109375" style="54" customWidth="1"/>
    <col min="14856" max="14859" width="0" style="54" hidden="1" customWidth="1"/>
    <col min="14860" max="15095" width="9.140625" style="54"/>
    <col min="15096" max="15097" width="2.7109375" style="54" customWidth="1"/>
    <col min="15098" max="15098" width="47.140625" style="54" customWidth="1"/>
    <col min="15099" max="15110" width="9.140625" style="54" customWidth="1"/>
    <col min="15111" max="15111" width="10.7109375" style="54" customWidth="1"/>
    <col min="15112" max="15115" width="0" style="54" hidden="1" customWidth="1"/>
    <col min="15116" max="15351" width="9.140625" style="54"/>
    <col min="15352" max="15353" width="2.7109375" style="54" customWidth="1"/>
    <col min="15354" max="15354" width="47.140625" style="54" customWidth="1"/>
    <col min="15355" max="15366" width="9.140625" style="54" customWidth="1"/>
    <col min="15367" max="15367" width="10.7109375" style="54" customWidth="1"/>
    <col min="15368" max="15371" width="0" style="54" hidden="1" customWidth="1"/>
    <col min="15372" max="15607" width="9.140625" style="54"/>
    <col min="15608" max="15609" width="2.7109375" style="54" customWidth="1"/>
    <col min="15610" max="15610" width="47.140625" style="54" customWidth="1"/>
    <col min="15611" max="15622" width="9.140625" style="54" customWidth="1"/>
    <col min="15623" max="15623" width="10.7109375" style="54" customWidth="1"/>
    <col min="15624" max="15627" width="0" style="54" hidden="1" customWidth="1"/>
    <col min="15628" max="15863" width="9.140625" style="54"/>
    <col min="15864" max="15865" width="2.7109375" style="54" customWidth="1"/>
    <col min="15866" max="15866" width="47.140625" style="54" customWidth="1"/>
    <col min="15867" max="15878" width="9.140625" style="54" customWidth="1"/>
    <col min="15879" max="15879" width="10.7109375" style="54" customWidth="1"/>
    <col min="15880" max="15883" width="0" style="54" hidden="1" customWidth="1"/>
    <col min="15884" max="16119" width="9.140625" style="54"/>
    <col min="16120" max="16121" width="2.7109375" style="54" customWidth="1"/>
    <col min="16122" max="16122" width="47.140625" style="54" customWidth="1"/>
    <col min="16123" max="16134" width="9.140625" style="54" customWidth="1"/>
    <col min="16135" max="16135" width="10.7109375" style="54" customWidth="1"/>
    <col min="16136" max="16139" width="0" style="54" hidden="1" customWidth="1"/>
    <col min="16140" max="16384" width="9.140625" style="54"/>
  </cols>
  <sheetData>
    <row r="1" spans="1:12" ht="13.5" customHeight="1" x14ac:dyDescent="0.2">
      <c r="D1" s="55"/>
      <c r="E1" s="55"/>
      <c r="F1" s="55"/>
    </row>
    <row r="2" spans="1:12" ht="13.5" hidden="1" customHeight="1" x14ac:dyDescent="0.2"/>
    <row r="3" spans="1:12" ht="13.5" hidden="1" customHeight="1" x14ac:dyDescent="0.2"/>
    <row r="4" spans="1:12" ht="13.5" hidden="1" customHeight="1" x14ac:dyDescent="0.2"/>
    <row r="5" spans="1:12" ht="13.5" hidden="1" customHeight="1" x14ac:dyDescent="0.2"/>
    <row r="6" spans="1:12" ht="13.5" customHeight="1" x14ac:dyDescent="0.2">
      <c r="G6" s="56" t="s">
        <v>465</v>
      </c>
      <c r="H6" s="56" t="s">
        <v>417</v>
      </c>
    </row>
    <row r="7" spans="1:12" s="56" customFormat="1" x14ac:dyDescent="0.2">
      <c r="B7" s="156"/>
      <c r="D7" s="56" t="s">
        <v>418</v>
      </c>
      <c r="E7" s="56" t="s">
        <v>419</v>
      </c>
      <c r="F7" s="56" t="s">
        <v>420</v>
      </c>
      <c r="G7" s="56" t="s">
        <v>840</v>
      </c>
      <c r="H7" s="56" t="s">
        <v>421</v>
      </c>
      <c r="I7" s="56" t="s">
        <v>422</v>
      </c>
      <c r="J7" s="56" t="s">
        <v>423</v>
      </c>
    </row>
    <row r="8" spans="1:12" s="56" customFormat="1" x14ac:dyDescent="0.2">
      <c r="B8" s="156"/>
    </row>
    <row r="9" spans="1:12" s="123" customFormat="1" x14ac:dyDescent="0.2">
      <c r="A9" s="58" t="s">
        <v>714</v>
      </c>
      <c r="B9" s="103"/>
      <c r="C9" s="58"/>
      <c r="D9" s="61">
        <f t="shared" ref="D9:F9" si="0">SUM(D11,D25,D35,D41,D53,D57,D77,D97,D107)</f>
        <v>875353.4</v>
      </c>
      <c r="E9" s="61">
        <f t="shared" si="0"/>
        <v>321361.65000000002</v>
      </c>
      <c r="F9" s="61">
        <f t="shared" si="0"/>
        <v>212652.3</v>
      </c>
      <c r="G9" s="61">
        <f>SUM(G11,G25,G35,G41,G53,G57,G77,G97,G107)</f>
        <v>1409367.35</v>
      </c>
      <c r="H9" s="123" t="e">
        <f>H11+#REF!+#REF!+#REF!+#REF!</f>
        <v>#REF!</v>
      </c>
      <c r="I9" s="123" t="e">
        <f>I11+#REF!+#REF!+#REF!+#REF!</f>
        <v>#REF!</v>
      </c>
      <c r="L9" s="208"/>
    </row>
    <row r="10" spans="1:12" ht="15" hidden="1" customHeight="1" x14ac:dyDescent="0.25">
      <c r="A10" s="157"/>
      <c r="D10" s="64"/>
      <c r="E10" s="64"/>
      <c r="F10" s="64"/>
      <c r="G10" s="64"/>
      <c r="H10" s="62"/>
      <c r="L10" s="204"/>
    </row>
    <row r="11" spans="1:12" s="89" customFormat="1" ht="12" x14ac:dyDescent="0.2">
      <c r="B11" s="67" t="s">
        <v>715</v>
      </c>
      <c r="D11" s="69">
        <f t="shared" ref="D11:G11" si="1">SUM(D13:D23)</f>
        <v>24359.41</v>
      </c>
      <c r="E11" s="69">
        <f t="shared" si="1"/>
        <v>321361.65000000002</v>
      </c>
      <c r="F11" s="69">
        <f t="shared" si="1"/>
        <v>158936.66999999998</v>
      </c>
      <c r="G11" s="69">
        <f t="shared" si="1"/>
        <v>504657.73</v>
      </c>
      <c r="H11" s="89">
        <f>SUM(H13:H14)</f>
        <v>1921000</v>
      </c>
      <c r="I11" s="89">
        <f>SUM(I13:I14)</f>
        <v>1921000</v>
      </c>
      <c r="L11" s="205"/>
    </row>
    <row r="12" spans="1:12" hidden="1" x14ac:dyDescent="0.2">
      <c r="D12" s="64"/>
      <c r="E12" s="64"/>
      <c r="F12" s="64"/>
      <c r="G12" s="64"/>
      <c r="H12" s="62"/>
      <c r="L12" s="206"/>
    </row>
    <row r="13" spans="1:12" s="62" customFormat="1" x14ac:dyDescent="0.2">
      <c r="B13" s="53"/>
      <c r="C13" s="62" t="s">
        <v>716</v>
      </c>
      <c r="D13" s="86">
        <v>0</v>
      </c>
      <c r="E13" s="86">
        <v>0</v>
      </c>
      <c r="F13" s="86">
        <v>0</v>
      </c>
      <c r="G13" s="73">
        <f t="shared" ref="G13:G24" si="2">SUM(D13:F13)</f>
        <v>0</v>
      </c>
      <c r="H13" s="87">
        <v>1921000</v>
      </c>
      <c r="I13" s="62">
        <f>H13-G13</f>
        <v>1921000</v>
      </c>
      <c r="J13" s="75">
        <f>I13/H13</f>
        <v>1</v>
      </c>
      <c r="L13" s="207"/>
    </row>
    <row r="14" spans="1:12" s="62" customFormat="1" ht="11.25" hidden="1" x14ac:dyDescent="0.2">
      <c r="B14" s="53"/>
      <c r="D14" s="73"/>
      <c r="E14" s="73"/>
      <c r="F14" s="73"/>
      <c r="G14" s="73">
        <f t="shared" si="2"/>
        <v>0</v>
      </c>
      <c r="H14" s="87"/>
      <c r="J14" s="75"/>
      <c r="L14" s="207"/>
    </row>
    <row r="15" spans="1:12" hidden="1" x14ac:dyDescent="0.2">
      <c r="C15" s="71" t="s">
        <v>717</v>
      </c>
      <c r="D15" s="86"/>
      <c r="E15" s="86"/>
      <c r="F15" s="86"/>
      <c r="G15" s="73">
        <f t="shared" si="2"/>
        <v>0</v>
      </c>
      <c r="L15" s="206"/>
    </row>
    <row r="16" spans="1:12" hidden="1" x14ac:dyDescent="0.2">
      <c r="D16" s="86"/>
      <c r="E16" s="86"/>
      <c r="F16" s="86"/>
      <c r="G16" s="73">
        <f t="shared" si="2"/>
        <v>0</v>
      </c>
      <c r="L16" s="206"/>
    </row>
    <row r="17" spans="2:12" hidden="1" x14ac:dyDescent="0.2">
      <c r="C17" s="71" t="s">
        <v>718</v>
      </c>
      <c r="D17" s="86"/>
      <c r="E17" s="86"/>
      <c r="F17" s="86"/>
      <c r="G17" s="73">
        <f t="shared" si="2"/>
        <v>0</v>
      </c>
      <c r="L17" s="206"/>
    </row>
    <row r="18" spans="2:12" hidden="1" x14ac:dyDescent="0.2">
      <c r="D18" s="86"/>
      <c r="E18" s="86"/>
      <c r="F18" s="86"/>
      <c r="G18" s="73">
        <f t="shared" si="2"/>
        <v>0</v>
      </c>
      <c r="L18" s="206"/>
    </row>
    <row r="19" spans="2:12" hidden="1" x14ac:dyDescent="0.2">
      <c r="C19" s="71" t="s">
        <v>719</v>
      </c>
      <c r="D19" s="86"/>
      <c r="E19" s="86"/>
      <c r="F19" s="86"/>
      <c r="G19" s="73">
        <f t="shared" si="2"/>
        <v>0</v>
      </c>
      <c r="L19" s="206"/>
    </row>
    <row r="20" spans="2:12" hidden="1" x14ac:dyDescent="0.2">
      <c r="D20" s="86"/>
      <c r="E20" s="86"/>
      <c r="F20" s="86"/>
      <c r="G20" s="73">
        <f t="shared" si="2"/>
        <v>0</v>
      </c>
      <c r="L20" s="206"/>
    </row>
    <row r="21" spans="2:12" x14ac:dyDescent="0.2">
      <c r="C21" s="62" t="s">
        <v>720</v>
      </c>
      <c r="D21" s="86">
        <v>24359.41</v>
      </c>
      <c r="E21" s="86">
        <v>321361.65000000002</v>
      </c>
      <c r="F21" s="86">
        <v>70627.789999999994</v>
      </c>
      <c r="G21" s="73">
        <f t="shared" si="2"/>
        <v>416348.85</v>
      </c>
      <c r="L21" s="206"/>
    </row>
    <row r="22" spans="2:12" hidden="1" x14ac:dyDescent="0.2">
      <c r="D22" s="86"/>
      <c r="E22" s="86"/>
      <c r="F22" s="86"/>
      <c r="G22" s="73">
        <f t="shared" si="2"/>
        <v>0</v>
      </c>
      <c r="L22" s="206"/>
    </row>
    <row r="23" spans="2:12" x14ac:dyDescent="0.2">
      <c r="C23" s="62" t="s">
        <v>721</v>
      </c>
      <c r="D23" s="86">
        <v>0</v>
      </c>
      <c r="E23" s="86">
        <v>0</v>
      </c>
      <c r="F23" s="86">
        <v>88308.88</v>
      </c>
      <c r="G23" s="73">
        <f t="shared" si="2"/>
        <v>88308.88</v>
      </c>
      <c r="L23" s="206"/>
    </row>
    <row r="24" spans="2:12" hidden="1" x14ac:dyDescent="0.2">
      <c r="B24" s="85"/>
      <c r="C24" s="52"/>
      <c r="D24" s="86"/>
      <c r="E24" s="86"/>
      <c r="F24" s="86"/>
      <c r="G24" s="73">
        <f t="shared" si="2"/>
        <v>0</v>
      </c>
      <c r="L24" s="206"/>
    </row>
    <row r="25" spans="2:12" x14ac:dyDescent="0.2">
      <c r="B25" s="67" t="s">
        <v>722</v>
      </c>
      <c r="C25" s="89"/>
      <c r="D25" s="203">
        <f t="shared" ref="D25:G25" si="3">SUM(D27:D33)</f>
        <v>0</v>
      </c>
      <c r="E25" s="203">
        <f t="shared" si="3"/>
        <v>0</v>
      </c>
      <c r="F25" s="203">
        <f t="shared" si="3"/>
        <v>0</v>
      </c>
      <c r="G25" s="203">
        <f t="shared" si="3"/>
        <v>0</v>
      </c>
      <c r="L25" s="206"/>
    </row>
    <row r="26" spans="2:12" hidden="1" x14ac:dyDescent="0.2">
      <c r="D26" s="86"/>
      <c r="E26" s="86"/>
      <c r="F26" s="86"/>
      <c r="G26" s="86"/>
      <c r="L26" s="206"/>
    </row>
    <row r="27" spans="2:12" hidden="1" x14ac:dyDescent="0.2">
      <c r="C27" s="62" t="s">
        <v>723</v>
      </c>
      <c r="D27" s="86"/>
      <c r="E27" s="86"/>
      <c r="F27" s="86"/>
      <c r="G27" s="86"/>
      <c r="L27" s="206"/>
    </row>
    <row r="28" spans="2:12" hidden="1" x14ac:dyDescent="0.2">
      <c r="D28" s="86"/>
      <c r="E28" s="86"/>
      <c r="F28" s="86"/>
      <c r="G28" s="86"/>
      <c r="L28" s="206"/>
    </row>
    <row r="29" spans="2:12" hidden="1" x14ac:dyDescent="0.2">
      <c r="C29" s="62" t="s">
        <v>724</v>
      </c>
      <c r="D29" s="86"/>
      <c r="E29" s="86"/>
      <c r="F29" s="86"/>
      <c r="G29" s="86"/>
      <c r="L29" s="206"/>
    </row>
    <row r="30" spans="2:12" hidden="1" x14ac:dyDescent="0.2">
      <c r="D30" s="86"/>
      <c r="E30" s="86"/>
      <c r="F30" s="86"/>
      <c r="G30" s="86"/>
      <c r="L30" s="206"/>
    </row>
    <row r="31" spans="2:12" hidden="1" x14ac:dyDescent="0.2">
      <c r="C31" s="62" t="s">
        <v>725</v>
      </c>
      <c r="D31" s="86"/>
      <c r="E31" s="86"/>
      <c r="F31" s="86"/>
      <c r="G31" s="86"/>
      <c r="L31" s="206"/>
    </row>
    <row r="32" spans="2:12" hidden="1" x14ac:dyDescent="0.2">
      <c r="D32" s="86"/>
      <c r="E32" s="86"/>
      <c r="F32" s="86"/>
      <c r="G32" s="86"/>
      <c r="L32" s="206"/>
    </row>
    <row r="33" spans="1:12" hidden="1" x14ac:dyDescent="0.2">
      <c r="C33" s="62" t="s">
        <v>726</v>
      </c>
      <c r="D33" s="86"/>
      <c r="E33" s="86"/>
      <c r="F33" s="86"/>
      <c r="G33" s="86">
        <f>SUM(D33:F33)</f>
        <v>0</v>
      </c>
      <c r="L33" s="206"/>
    </row>
    <row r="34" spans="1:12" hidden="1" x14ac:dyDescent="0.2">
      <c r="A34" s="68"/>
      <c r="B34" s="91"/>
      <c r="C34" s="68"/>
      <c r="D34" s="86"/>
      <c r="E34" s="86"/>
      <c r="F34" s="86"/>
      <c r="G34" s="86"/>
      <c r="L34" s="206"/>
    </row>
    <row r="35" spans="1:12" hidden="1" x14ac:dyDescent="0.2">
      <c r="A35" s="68"/>
      <c r="B35" s="67" t="s">
        <v>727</v>
      </c>
      <c r="C35" s="89"/>
      <c r="D35" s="86">
        <f t="shared" ref="D35:G35" si="4">SUM(D37:D39)</f>
        <v>0</v>
      </c>
      <c r="E35" s="86">
        <f t="shared" si="4"/>
        <v>0</v>
      </c>
      <c r="F35" s="86">
        <f t="shared" si="4"/>
        <v>0</v>
      </c>
      <c r="G35" s="86">
        <f t="shared" si="4"/>
        <v>0</v>
      </c>
      <c r="L35" s="206"/>
    </row>
    <row r="36" spans="1:12" hidden="1" x14ac:dyDescent="0.2">
      <c r="D36" s="86"/>
      <c r="E36" s="86"/>
      <c r="F36" s="86"/>
      <c r="G36" s="86"/>
      <c r="L36" s="206"/>
    </row>
    <row r="37" spans="1:12" hidden="1" x14ac:dyDescent="0.2">
      <c r="C37" s="62" t="s">
        <v>728</v>
      </c>
      <c r="D37" s="86"/>
      <c r="E37" s="86"/>
      <c r="F37" s="86"/>
      <c r="G37" s="86"/>
      <c r="L37" s="206"/>
    </row>
    <row r="38" spans="1:12" hidden="1" x14ac:dyDescent="0.2">
      <c r="D38" s="86"/>
      <c r="E38" s="86"/>
      <c r="F38" s="86"/>
      <c r="G38" s="86"/>
      <c r="L38" s="206"/>
    </row>
    <row r="39" spans="1:12" hidden="1" x14ac:dyDescent="0.2">
      <c r="C39" s="62" t="s">
        <v>729</v>
      </c>
      <c r="D39" s="86"/>
      <c r="E39" s="86"/>
      <c r="F39" s="86"/>
      <c r="G39" s="86"/>
      <c r="L39" s="206"/>
    </row>
    <row r="40" spans="1:12" hidden="1" x14ac:dyDescent="0.2">
      <c r="D40" s="86"/>
      <c r="E40" s="86"/>
      <c r="F40" s="86"/>
      <c r="G40" s="86"/>
      <c r="L40" s="206"/>
    </row>
    <row r="41" spans="1:12" x14ac:dyDescent="0.2">
      <c r="B41" s="67" t="s">
        <v>730</v>
      </c>
      <c r="C41" s="89"/>
      <c r="D41" s="203">
        <f t="shared" ref="D41:F41" si="5">SUM(D43:D51)</f>
        <v>836003.58</v>
      </c>
      <c r="E41" s="203">
        <f t="shared" si="5"/>
        <v>0</v>
      </c>
      <c r="F41" s="203">
        <f t="shared" si="5"/>
        <v>0</v>
      </c>
      <c r="G41" s="203">
        <f t="shared" ref="G41:G72" si="6">SUM(D41:F41)</f>
        <v>836003.58</v>
      </c>
      <c r="L41" s="206"/>
    </row>
    <row r="42" spans="1:12" hidden="1" x14ac:dyDescent="0.2">
      <c r="D42" s="86"/>
      <c r="E42" s="86"/>
      <c r="F42" s="86"/>
      <c r="G42" s="86">
        <f t="shared" si="6"/>
        <v>0</v>
      </c>
      <c r="L42" s="206"/>
    </row>
    <row r="43" spans="1:12" x14ac:dyDescent="0.2">
      <c r="C43" s="62" t="s">
        <v>731</v>
      </c>
      <c r="D43" s="86">
        <v>836003.58</v>
      </c>
      <c r="E43" s="86">
        <v>0</v>
      </c>
      <c r="F43" s="86">
        <v>0</v>
      </c>
      <c r="G43" s="86">
        <f t="shared" si="6"/>
        <v>836003.58</v>
      </c>
      <c r="L43" s="206"/>
    </row>
    <row r="44" spans="1:12" hidden="1" x14ac:dyDescent="0.2">
      <c r="D44" s="86"/>
      <c r="E44" s="86"/>
      <c r="F44" s="86"/>
      <c r="G44" s="86">
        <f t="shared" si="6"/>
        <v>0</v>
      </c>
      <c r="L44" s="206"/>
    </row>
    <row r="45" spans="1:12" hidden="1" x14ac:dyDescent="0.2">
      <c r="C45" s="62" t="s">
        <v>732</v>
      </c>
      <c r="D45" s="86"/>
      <c r="E45" s="86"/>
      <c r="F45" s="86"/>
      <c r="G45" s="86">
        <f t="shared" si="6"/>
        <v>0</v>
      </c>
      <c r="L45" s="206"/>
    </row>
    <row r="46" spans="1:12" hidden="1" x14ac:dyDescent="0.2">
      <c r="D46" s="86"/>
      <c r="E46" s="86"/>
      <c r="F46" s="86"/>
      <c r="G46" s="86">
        <f t="shared" si="6"/>
        <v>0</v>
      </c>
      <c r="L46" s="206"/>
    </row>
    <row r="47" spans="1:12" hidden="1" x14ac:dyDescent="0.2">
      <c r="C47" s="62" t="s">
        <v>733</v>
      </c>
      <c r="D47" s="86"/>
      <c r="E47" s="86"/>
      <c r="F47" s="86"/>
      <c r="G47" s="86">
        <f t="shared" si="6"/>
        <v>0</v>
      </c>
      <c r="L47" s="206"/>
    </row>
    <row r="48" spans="1:12" hidden="1" x14ac:dyDescent="0.2">
      <c r="D48" s="86"/>
      <c r="E48" s="86"/>
      <c r="F48" s="86"/>
      <c r="G48" s="86">
        <f t="shared" si="6"/>
        <v>0</v>
      </c>
      <c r="L48" s="206"/>
    </row>
    <row r="49" spans="2:12" hidden="1" x14ac:dyDescent="0.2">
      <c r="C49" s="62" t="s">
        <v>734</v>
      </c>
      <c r="D49" s="86"/>
      <c r="E49" s="86"/>
      <c r="F49" s="86"/>
      <c r="G49" s="86">
        <f t="shared" si="6"/>
        <v>0</v>
      </c>
      <c r="L49" s="206"/>
    </row>
    <row r="50" spans="2:12" hidden="1" x14ac:dyDescent="0.2">
      <c r="D50" s="86"/>
      <c r="E50" s="86"/>
      <c r="F50" s="86"/>
      <c r="G50" s="86">
        <f t="shared" si="6"/>
        <v>0</v>
      </c>
      <c r="L50" s="206"/>
    </row>
    <row r="51" spans="2:12" hidden="1" x14ac:dyDescent="0.2">
      <c r="C51" s="62" t="s">
        <v>735</v>
      </c>
      <c r="D51" s="86"/>
      <c r="E51" s="86"/>
      <c r="F51" s="86"/>
      <c r="G51" s="86">
        <f t="shared" si="6"/>
        <v>0</v>
      </c>
      <c r="L51" s="206"/>
    </row>
    <row r="52" spans="2:12" hidden="1" x14ac:dyDescent="0.2">
      <c r="D52" s="86"/>
      <c r="E52" s="86"/>
      <c r="F52" s="86"/>
      <c r="G52" s="86">
        <f t="shared" si="6"/>
        <v>0</v>
      </c>
      <c r="L52" s="206"/>
    </row>
    <row r="53" spans="2:12" hidden="1" x14ac:dyDescent="0.2">
      <c r="B53" s="67" t="s">
        <v>736</v>
      </c>
      <c r="C53" s="89"/>
      <c r="D53" s="86">
        <f t="shared" ref="D53:F53" si="7">SUM(D55)</f>
        <v>0</v>
      </c>
      <c r="E53" s="86">
        <f t="shared" si="7"/>
        <v>0</v>
      </c>
      <c r="F53" s="86">
        <f t="shared" si="7"/>
        <v>0</v>
      </c>
      <c r="G53" s="86">
        <f t="shared" si="6"/>
        <v>0</v>
      </c>
      <c r="L53" s="206"/>
    </row>
    <row r="54" spans="2:12" hidden="1" x14ac:dyDescent="0.2">
      <c r="D54" s="86"/>
      <c r="E54" s="86"/>
      <c r="F54" s="86"/>
      <c r="G54" s="86">
        <f t="shared" si="6"/>
        <v>0</v>
      </c>
      <c r="L54" s="206"/>
    </row>
    <row r="55" spans="2:12" hidden="1" x14ac:dyDescent="0.2">
      <c r="C55" s="62" t="s">
        <v>737</v>
      </c>
      <c r="D55" s="86"/>
      <c r="E55" s="86"/>
      <c r="F55" s="86"/>
      <c r="G55" s="86">
        <f t="shared" si="6"/>
        <v>0</v>
      </c>
      <c r="L55" s="206"/>
    </row>
    <row r="56" spans="2:12" hidden="1" x14ac:dyDescent="0.2">
      <c r="D56" s="86"/>
      <c r="E56" s="86"/>
      <c r="F56" s="86"/>
      <c r="G56" s="86">
        <f t="shared" si="6"/>
        <v>0</v>
      </c>
      <c r="L56" s="206"/>
    </row>
    <row r="57" spans="2:12" x14ac:dyDescent="0.2">
      <c r="B57" s="67" t="s">
        <v>738</v>
      </c>
      <c r="C57" s="89"/>
      <c r="D57" s="203">
        <f t="shared" ref="D57:F57" si="8">SUM(D59:D75)</f>
        <v>14990.41</v>
      </c>
      <c r="E57" s="203">
        <f t="shared" si="8"/>
        <v>0</v>
      </c>
      <c r="F57" s="203">
        <f t="shared" si="8"/>
        <v>53715.63</v>
      </c>
      <c r="G57" s="203">
        <f t="shared" si="6"/>
        <v>68706.039999999994</v>
      </c>
      <c r="L57" s="206"/>
    </row>
    <row r="58" spans="2:12" hidden="1" x14ac:dyDescent="0.2">
      <c r="D58" s="86"/>
      <c r="E58" s="86"/>
      <c r="F58" s="86"/>
      <c r="G58" s="86">
        <f t="shared" si="6"/>
        <v>0</v>
      </c>
      <c r="L58" s="206"/>
    </row>
    <row r="59" spans="2:12" hidden="1" x14ac:dyDescent="0.2">
      <c r="C59" s="62" t="s">
        <v>739</v>
      </c>
      <c r="D59" s="86"/>
      <c r="E59" s="86"/>
      <c r="F59" s="86"/>
      <c r="G59" s="86">
        <f t="shared" si="6"/>
        <v>0</v>
      </c>
      <c r="L59" s="206"/>
    </row>
    <row r="60" spans="2:12" hidden="1" x14ac:dyDescent="0.2">
      <c r="D60" s="86"/>
      <c r="E60" s="86"/>
      <c r="F60" s="86"/>
      <c r="G60" s="86">
        <f t="shared" si="6"/>
        <v>0</v>
      </c>
      <c r="L60" s="206"/>
    </row>
    <row r="61" spans="2:12" hidden="1" x14ac:dyDescent="0.2">
      <c r="C61" s="62" t="s">
        <v>740</v>
      </c>
      <c r="D61" s="86"/>
      <c r="E61" s="86"/>
      <c r="F61" s="86"/>
      <c r="G61" s="86">
        <f t="shared" si="6"/>
        <v>0</v>
      </c>
      <c r="L61" s="206"/>
    </row>
    <row r="62" spans="2:12" hidden="1" x14ac:dyDescent="0.2">
      <c r="D62" s="86"/>
      <c r="E62" s="86"/>
      <c r="F62" s="86"/>
      <c r="G62" s="86">
        <f t="shared" si="6"/>
        <v>0</v>
      </c>
      <c r="L62" s="206"/>
    </row>
    <row r="63" spans="2:12" hidden="1" x14ac:dyDescent="0.2">
      <c r="C63" s="62" t="s">
        <v>741</v>
      </c>
      <c r="D63" s="86"/>
      <c r="E63" s="86"/>
      <c r="F63" s="86"/>
      <c r="G63" s="86">
        <f t="shared" si="6"/>
        <v>0</v>
      </c>
      <c r="L63" s="206"/>
    </row>
    <row r="64" spans="2:12" hidden="1" x14ac:dyDescent="0.2">
      <c r="D64" s="86"/>
      <c r="E64" s="86"/>
      <c r="F64" s="86"/>
      <c r="G64" s="86">
        <f t="shared" si="6"/>
        <v>0</v>
      </c>
      <c r="L64" s="206"/>
    </row>
    <row r="65" spans="2:12" hidden="1" x14ac:dyDescent="0.2">
      <c r="C65" s="62" t="s">
        <v>742</v>
      </c>
      <c r="D65" s="86"/>
      <c r="E65" s="86"/>
      <c r="F65" s="86"/>
      <c r="G65" s="86">
        <f t="shared" si="6"/>
        <v>0</v>
      </c>
      <c r="L65" s="206"/>
    </row>
    <row r="66" spans="2:12" hidden="1" x14ac:dyDescent="0.2">
      <c r="C66" s="62" t="s">
        <v>743</v>
      </c>
      <c r="D66" s="86"/>
      <c r="E66" s="86"/>
      <c r="F66" s="86"/>
      <c r="G66" s="86">
        <f t="shared" si="6"/>
        <v>0</v>
      </c>
      <c r="L66" s="206"/>
    </row>
    <row r="67" spans="2:12" hidden="1" x14ac:dyDescent="0.2">
      <c r="D67" s="86"/>
      <c r="E67" s="86"/>
      <c r="F67" s="86"/>
      <c r="G67" s="86">
        <f t="shared" si="6"/>
        <v>0</v>
      </c>
      <c r="L67" s="206"/>
    </row>
    <row r="68" spans="2:12" hidden="1" x14ac:dyDescent="0.2">
      <c r="C68" s="62" t="s">
        <v>744</v>
      </c>
      <c r="D68" s="86"/>
      <c r="E68" s="86"/>
      <c r="F68" s="86"/>
      <c r="G68" s="86">
        <f t="shared" si="6"/>
        <v>0</v>
      </c>
      <c r="L68" s="206"/>
    </row>
    <row r="69" spans="2:12" hidden="1" x14ac:dyDescent="0.2">
      <c r="D69" s="86"/>
      <c r="E69" s="86"/>
      <c r="F69" s="86"/>
      <c r="G69" s="86">
        <f t="shared" si="6"/>
        <v>0</v>
      </c>
      <c r="L69" s="206"/>
    </row>
    <row r="70" spans="2:12" hidden="1" x14ac:dyDescent="0.2">
      <c r="C70" s="62" t="s">
        <v>745</v>
      </c>
      <c r="D70" s="86"/>
      <c r="E70" s="86"/>
      <c r="F70" s="86"/>
      <c r="G70" s="86">
        <f t="shared" si="6"/>
        <v>0</v>
      </c>
      <c r="L70" s="206"/>
    </row>
    <row r="71" spans="2:12" hidden="1" x14ac:dyDescent="0.2">
      <c r="C71" s="62" t="s">
        <v>746</v>
      </c>
      <c r="D71" s="86"/>
      <c r="E71" s="86"/>
      <c r="F71" s="86"/>
      <c r="G71" s="86">
        <f t="shared" si="6"/>
        <v>0</v>
      </c>
      <c r="L71" s="206"/>
    </row>
    <row r="72" spans="2:12" hidden="1" x14ac:dyDescent="0.2">
      <c r="D72" s="86"/>
      <c r="E72" s="86"/>
      <c r="F72" s="86"/>
      <c r="G72" s="86">
        <f t="shared" si="6"/>
        <v>0</v>
      </c>
      <c r="L72" s="206"/>
    </row>
    <row r="73" spans="2:12" hidden="1" x14ac:dyDescent="0.2">
      <c r="C73" s="62" t="s">
        <v>747</v>
      </c>
      <c r="D73" s="86"/>
      <c r="E73" s="86"/>
      <c r="F73" s="86"/>
      <c r="G73" s="86">
        <f t="shared" ref="G73:G104" si="9">SUM(D73:F73)</f>
        <v>0</v>
      </c>
      <c r="L73" s="206"/>
    </row>
    <row r="74" spans="2:12" hidden="1" x14ac:dyDescent="0.2">
      <c r="D74" s="86"/>
      <c r="E74" s="86"/>
      <c r="F74" s="86"/>
      <c r="G74" s="86">
        <f t="shared" si="9"/>
        <v>0</v>
      </c>
      <c r="L74" s="206"/>
    </row>
    <row r="75" spans="2:12" x14ac:dyDescent="0.2">
      <c r="C75" s="62" t="s">
        <v>748</v>
      </c>
      <c r="D75" s="86">
        <v>14990.41</v>
      </c>
      <c r="E75" s="86">
        <v>0</v>
      </c>
      <c r="F75" s="86">
        <v>53715.63</v>
      </c>
      <c r="G75" s="86">
        <f t="shared" si="9"/>
        <v>68706.039999999994</v>
      </c>
      <c r="L75" s="206"/>
    </row>
    <row r="76" spans="2:12" hidden="1" x14ac:dyDescent="0.2">
      <c r="D76" s="86"/>
      <c r="E76" s="86"/>
      <c r="F76" s="86"/>
      <c r="G76" s="86">
        <f t="shared" si="9"/>
        <v>0</v>
      </c>
    </row>
    <row r="77" spans="2:12" hidden="1" x14ac:dyDescent="0.2">
      <c r="B77" s="67" t="s">
        <v>749</v>
      </c>
      <c r="C77" s="89"/>
      <c r="D77" s="86">
        <f t="shared" ref="D77:F77" si="10">SUM(D79:D95)</f>
        <v>0</v>
      </c>
      <c r="E77" s="86">
        <f t="shared" si="10"/>
        <v>0</v>
      </c>
      <c r="F77" s="86">
        <f t="shared" si="10"/>
        <v>0</v>
      </c>
      <c r="G77" s="86">
        <f t="shared" si="9"/>
        <v>0</v>
      </c>
    </row>
    <row r="78" spans="2:12" hidden="1" x14ac:dyDescent="0.2">
      <c r="D78" s="86"/>
      <c r="E78" s="86"/>
      <c r="F78" s="86"/>
      <c r="G78" s="86">
        <f t="shared" si="9"/>
        <v>0</v>
      </c>
    </row>
    <row r="79" spans="2:12" hidden="1" x14ac:dyDescent="0.2">
      <c r="C79" s="71" t="s">
        <v>750</v>
      </c>
      <c r="D79" s="86"/>
      <c r="E79" s="86"/>
      <c r="F79" s="86"/>
      <c r="G79" s="86">
        <f t="shared" si="9"/>
        <v>0</v>
      </c>
    </row>
    <row r="80" spans="2:12" hidden="1" x14ac:dyDescent="0.2">
      <c r="D80" s="86"/>
      <c r="E80" s="86"/>
      <c r="F80" s="86"/>
      <c r="G80" s="86">
        <f t="shared" si="9"/>
        <v>0</v>
      </c>
    </row>
    <row r="81" spans="3:7" hidden="1" x14ac:dyDescent="0.2">
      <c r="C81" s="71" t="s">
        <v>751</v>
      </c>
      <c r="D81" s="86"/>
      <c r="E81" s="86"/>
      <c r="F81" s="86"/>
      <c r="G81" s="86">
        <f t="shared" si="9"/>
        <v>0</v>
      </c>
    </row>
    <row r="82" spans="3:7" hidden="1" x14ac:dyDescent="0.2">
      <c r="D82" s="86"/>
      <c r="E82" s="86"/>
      <c r="F82" s="86"/>
      <c r="G82" s="86">
        <f t="shared" si="9"/>
        <v>0</v>
      </c>
    </row>
    <row r="83" spans="3:7" hidden="1" x14ac:dyDescent="0.2">
      <c r="C83" s="71" t="s">
        <v>752</v>
      </c>
      <c r="D83" s="86"/>
      <c r="E83" s="86"/>
      <c r="F83" s="86"/>
      <c r="G83" s="86">
        <f t="shared" si="9"/>
        <v>0</v>
      </c>
    </row>
    <row r="84" spans="3:7" hidden="1" x14ac:dyDescent="0.2">
      <c r="D84" s="86"/>
      <c r="E84" s="86"/>
      <c r="F84" s="86"/>
      <c r="G84" s="86">
        <f t="shared" si="9"/>
        <v>0</v>
      </c>
    </row>
    <row r="85" spans="3:7" hidden="1" x14ac:dyDescent="0.2">
      <c r="C85" s="71" t="s">
        <v>753</v>
      </c>
      <c r="D85" s="86"/>
      <c r="E85" s="86"/>
      <c r="F85" s="86"/>
      <c r="G85" s="86">
        <f t="shared" si="9"/>
        <v>0</v>
      </c>
    </row>
    <row r="86" spans="3:7" hidden="1" x14ac:dyDescent="0.2">
      <c r="D86" s="86"/>
      <c r="E86" s="86"/>
      <c r="F86" s="86"/>
      <c r="G86" s="86">
        <f t="shared" si="9"/>
        <v>0</v>
      </c>
    </row>
    <row r="87" spans="3:7" hidden="1" x14ac:dyDescent="0.2">
      <c r="C87" s="71" t="s">
        <v>754</v>
      </c>
      <c r="D87" s="86"/>
      <c r="E87" s="86"/>
      <c r="F87" s="86"/>
      <c r="G87" s="86">
        <f t="shared" si="9"/>
        <v>0</v>
      </c>
    </row>
    <row r="88" spans="3:7" hidden="1" x14ac:dyDescent="0.2">
      <c r="D88" s="86"/>
      <c r="E88" s="86"/>
      <c r="F88" s="86"/>
      <c r="G88" s="86">
        <f t="shared" si="9"/>
        <v>0</v>
      </c>
    </row>
    <row r="89" spans="3:7" hidden="1" x14ac:dyDescent="0.2">
      <c r="C89" s="71" t="s">
        <v>755</v>
      </c>
      <c r="D89" s="86"/>
      <c r="E89" s="86"/>
      <c r="F89" s="86"/>
      <c r="G89" s="86">
        <f t="shared" si="9"/>
        <v>0</v>
      </c>
    </row>
    <row r="90" spans="3:7" hidden="1" x14ac:dyDescent="0.2">
      <c r="D90" s="86"/>
      <c r="E90" s="86"/>
      <c r="F90" s="86"/>
      <c r="G90" s="86">
        <f t="shared" si="9"/>
        <v>0</v>
      </c>
    </row>
    <row r="91" spans="3:7" hidden="1" x14ac:dyDescent="0.2">
      <c r="C91" s="71" t="s">
        <v>756</v>
      </c>
      <c r="D91" s="86"/>
      <c r="E91" s="86"/>
      <c r="F91" s="86"/>
      <c r="G91" s="86">
        <f t="shared" si="9"/>
        <v>0</v>
      </c>
    </row>
    <row r="92" spans="3:7" hidden="1" x14ac:dyDescent="0.2">
      <c r="D92" s="86"/>
      <c r="E92" s="86"/>
      <c r="F92" s="86"/>
      <c r="G92" s="86">
        <f t="shared" si="9"/>
        <v>0</v>
      </c>
    </row>
    <row r="93" spans="3:7" hidden="1" x14ac:dyDescent="0.2">
      <c r="C93" s="71" t="s">
        <v>757</v>
      </c>
      <c r="D93" s="86"/>
      <c r="E93" s="86"/>
      <c r="F93" s="86"/>
      <c r="G93" s="86">
        <f t="shared" si="9"/>
        <v>0</v>
      </c>
    </row>
    <row r="94" spans="3:7" hidden="1" x14ac:dyDescent="0.2">
      <c r="D94" s="86"/>
      <c r="E94" s="86"/>
      <c r="F94" s="86"/>
      <c r="G94" s="86">
        <f t="shared" si="9"/>
        <v>0</v>
      </c>
    </row>
    <row r="95" spans="3:7" hidden="1" x14ac:dyDescent="0.2">
      <c r="C95" s="71" t="s">
        <v>758</v>
      </c>
      <c r="D95" s="86"/>
      <c r="E95" s="86"/>
      <c r="F95" s="86"/>
      <c r="G95" s="86">
        <f t="shared" si="9"/>
        <v>0</v>
      </c>
    </row>
    <row r="96" spans="3:7" hidden="1" x14ac:dyDescent="0.2">
      <c r="D96" s="86"/>
      <c r="E96" s="86"/>
      <c r="F96" s="86"/>
      <c r="G96" s="86">
        <f t="shared" si="9"/>
        <v>0</v>
      </c>
    </row>
    <row r="97" spans="2:11" hidden="1" x14ac:dyDescent="0.2">
      <c r="B97" s="67" t="s">
        <v>759</v>
      </c>
      <c r="C97" s="89"/>
      <c r="D97" s="86">
        <f t="shared" ref="D97:K97" si="11">SUM(D99:D105)</f>
        <v>0</v>
      </c>
      <c r="E97" s="86">
        <f t="shared" si="11"/>
        <v>0</v>
      </c>
      <c r="F97" s="86">
        <f t="shared" si="11"/>
        <v>0</v>
      </c>
      <c r="G97" s="86">
        <f t="shared" si="9"/>
        <v>0</v>
      </c>
      <c r="H97" s="54">
        <f t="shared" si="11"/>
        <v>0</v>
      </c>
      <c r="I97" s="54">
        <f t="shared" si="11"/>
        <v>0</v>
      </c>
      <c r="J97" s="54">
        <f t="shared" si="11"/>
        <v>0</v>
      </c>
      <c r="K97" s="54">
        <f t="shared" si="11"/>
        <v>0</v>
      </c>
    </row>
    <row r="98" spans="2:11" hidden="1" x14ac:dyDescent="0.2">
      <c r="D98" s="86"/>
      <c r="E98" s="86"/>
      <c r="F98" s="86"/>
      <c r="G98" s="86">
        <f t="shared" si="9"/>
        <v>0</v>
      </c>
    </row>
    <row r="99" spans="2:11" hidden="1" x14ac:dyDescent="0.2">
      <c r="C99" s="71" t="s">
        <v>760</v>
      </c>
      <c r="D99" s="86"/>
      <c r="E99" s="86"/>
      <c r="F99" s="86"/>
      <c r="G99" s="86">
        <f t="shared" si="9"/>
        <v>0</v>
      </c>
    </row>
    <row r="100" spans="2:11" hidden="1" x14ac:dyDescent="0.2">
      <c r="D100" s="86"/>
      <c r="E100" s="86"/>
      <c r="F100" s="86"/>
      <c r="G100" s="86">
        <f t="shared" si="9"/>
        <v>0</v>
      </c>
    </row>
    <row r="101" spans="2:11" hidden="1" x14ac:dyDescent="0.2">
      <c r="C101" s="71" t="s">
        <v>761</v>
      </c>
      <c r="D101" s="86"/>
      <c r="E101" s="86"/>
      <c r="F101" s="86"/>
      <c r="G101" s="86">
        <f t="shared" si="9"/>
        <v>0</v>
      </c>
    </row>
    <row r="102" spans="2:11" hidden="1" x14ac:dyDescent="0.2">
      <c r="D102" s="86"/>
      <c r="E102" s="86"/>
      <c r="F102" s="86"/>
      <c r="G102" s="86">
        <f t="shared" si="9"/>
        <v>0</v>
      </c>
    </row>
    <row r="103" spans="2:11" hidden="1" x14ac:dyDescent="0.2">
      <c r="C103" s="71" t="s">
        <v>762</v>
      </c>
      <c r="D103" s="86"/>
      <c r="E103" s="86"/>
      <c r="F103" s="86"/>
      <c r="G103" s="86">
        <f t="shared" si="9"/>
        <v>0</v>
      </c>
    </row>
    <row r="104" spans="2:11" hidden="1" x14ac:dyDescent="0.2">
      <c r="D104" s="86"/>
      <c r="E104" s="86"/>
      <c r="F104" s="86"/>
      <c r="G104" s="86">
        <f t="shared" si="9"/>
        <v>0</v>
      </c>
    </row>
    <row r="105" spans="2:11" hidden="1" x14ac:dyDescent="0.2">
      <c r="C105" s="71" t="s">
        <v>763</v>
      </c>
      <c r="D105" s="86"/>
      <c r="E105" s="86"/>
      <c r="F105" s="86"/>
      <c r="G105" s="86">
        <f t="shared" ref="G105:G136" si="12">SUM(D105:F105)</f>
        <v>0</v>
      </c>
    </row>
    <row r="106" spans="2:11" hidden="1" x14ac:dyDescent="0.2">
      <c r="D106" s="86"/>
      <c r="E106" s="86"/>
      <c r="F106" s="86"/>
      <c r="G106" s="86">
        <f t="shared" si="12"/>
        <v>0</v>
      </c>
    </row>
    <row r="107" spans="2:11" hidden="1" x14ac:dyDescent="0.2">
      <c r="B107" s="67" t="s">
        <v>764</v>
      </c>
      <c r="C107" s="89"/>
      <c r="D107" s="86">
        <f t="shared" ref="D107:F107" si="13">SUM(D109:D125)</f>
        <v>0</v>
      </c>
      <c r="E107" s="86">
        <f t="shared" si="13"/>
        <v>0</v>
      </c>
      <c r="F107" s="86">
        <f t="shared" si="13"/>
        <v>0</v>
      </c>
      <c r="G107" s="86">
        <f t="shared" si="12"/>
        <v>0</v>
      </c>
    </row>
    <row r="108" spans="2:11" hidden="1" x14ac:dyDescent="0.2">
      <c r="D108" s="86"/>
      <c r="E108" s="86"/>
      <c r="F108" s="86"/>
      <c r="G108" s="86">
        <f t="shared" si="12"/>
        <v>0</v>
      </c>
    </row>
    <row r="109" spans="2:11" hidden="1" x14ac:dyDescent="0.2">
      <c r="C109" s="62" t="s">
        <v>765</v>
      </c>
      <c r="D109" s="86"/>
      <c r="E109" s="86"/>
      <c r="F109" s="86"/>
      <c r="G109" s="86">
        <f t="shared" si="12"/>
        <v>0</v>
      </c>
    </row>
    <row r="110" spans="2:11" hidden="1" x14ac:dyDescent="0.2">
      <c r="D110" s="86"/>
      <c r="E110" s="86"/>
      <c r="F110" s="86"/>
      <c r="G110" s="86">
        <f t="shared" si="12"/>
        <v>0</v>
      </c>
    </row>
    <row r="111" spans="2:11" hidden="1" x14ac:dyDescent="0.2">
      <c r="C111" s="71" t="s">
        <v>766</v>
      </c>
      <c r="D111" s="86"/>
      <c r="E111" s="86"/>
      <c r="F111" s="86"/>
      <c r="G111" s="86">
        <f t="shared" si="12"/>
        <v>0</v>
      </c>
    </row>
    <row r="112" spans="2:11" hidden="1" x14ac:dyDescent="0.2">
      <c r="D112" s="86"/>
      <c r="E112" s="86"/>
      <c r="F112" s="86"/>
      <c r="G112" s="86">
        <f t="shared" si="12"/>
        <v>0</v>
      </c>
    </row>
    <row r="113" spans="3:7" hidden="1" x14ac:dyDescent="0.2">
      <c r="C113" s="71" t="s">
        <v>767</v>
      </c>
      <c r="D113" s="86"/>
      <c r="E113" s="86"/>
      <c r="F113" s="86"/>
      <c r="G113" s="86">
        <f t="shared" si="12"/>
        <v>0</v>
      </c>
    </row>
    <row r="114" spans="3:7" hidden="1" x14ac:dyDescent="0.2">
      <c r="D114" s="86"/>
      <c r="E114" s="86"/>
      <c r="F114" s="86"/>
      <c r="G114" s="86">
        <f t="shared" si="12"/>
        <v>0</v>
      </c>
    </row>
    <row r="115" spans="3:7" hidden="1" x14ac:dyDescent="0.2">
      <c r="C115" s="71" t="s">
        <v>768</v>
      </c>
      <c r="D115" s="86"/>
      <c r="E115" s="86"/>
      <c r="F115" s="86"/>
      <c r="G115" s="86">
        <f t="shared" si="12"/>
        <v>0</v>
      </c>
    </row>
    <row r="116" spans="3:7" hidden="1" x14ac:dyDescent="0.2">
      <c r="D116" s="86"/>
      <c r="E116" s="86"/>
      <c r="F116" s="86"/>
      <c r="G116" s="86">
        <f t="shared" si="12"/>
        <v>0</v>
      </c>
    </row>
    <row r="117" spans="3:7" hidden="1" x14ac:dyDescent="0.2">
      <c r="C117" s="71" t="s">
        <v>769</v>
      </c>
      <c r="D117" s="86"/>
      <c r="E117" s="86"/>
      <c r="F117" s="86"/>
      <c r="G117" s="86">
        <f t="shared" si="12"/>
        <v>0</v>
      </c>
    </row>
    <row r="118" spans="3:7" hidden="1" x14ac:dyDescent="0.2">
      <c r="D118" s="86"/>
      <c r="E118" s="86"/>
      <c r="F118" s="86"/>
      <c r="G118" s="86">
        <f t="shared" si="12"/>
        <v>0</v>
      </c>
    </row>
    <row r="119" spans="3:7" hidden="1" x14ac:dyDescent="0.2">
      <c r="C119" s="71" t="s">
        <v>770</v>
      </c>
      <c r="D119" s="86"/>
      <c r="E119" s="86"/>
      <c r="F119" s="86"/>
      <c r="G119" s="86">
        <f t="shared" si="12"/>
        <v>0</v>
      </c>
    </row>
    <row r="120" spans="3:7" hidden="1" x14ac:dyDescent="0.2">
      <c r="D120" s="86"/>
      <c r="E120" s="86"/>
      <c r="F120" s="86"/>
      <c r="G120" s="86">
        <f t="shared" si="12"/>
        <v>0</v>
      </c>
    </row>
    <row r="121" spans="3:7" hidden="1" x14ac:dyDescent="0.2">
      <c r="C121" s="71" t="s">
        <v>771</v>
      </c>
      <c r="D121" s="86"/>
      <c r="E121" s="86"/>
      <c r="F121" s="86"/>
      <c r="G121" s="86">
        <f t="shared" si="12"/>
        <v>0</v>
      </c>
    </row>
    <row r="122" spans="3:7" hidden="1" x14ac:dyDescent="0.2">
      <c r="D122" s="86"/>
      <c r="E122" s="86"/>
      <c r="F122" s="86"/>
      <c r="G122" s="86">
        <f t="shared" si="12"/>
        <v>0</v>
      </c>
    </row>
    <row r="123" spans="3:7" hidden="1" x14ac:dyDescent="0.2">
      <c r="C123" s="71" t="s">
        <v>772</v>
      </c>
      <c r="D123" s="86"/>
      <c r="E123" s="86"/>
      <c r="F123" s="86"/>
      <c r="G123" s="86">
        <f t="shared" si="12"/>
        <v>0</v>
      </c>
    </row>
    <row r="124" spans="3:7" hidden="1" x14ac:dyDescent="0.2">
      <c r="D124" s="86"/>
      <c r="E124" s="86"/>
      <c r="F124" s="86"/>
      <c r="G124" s="86">
        <f t="shared" si="12"/>
        <v>0</v>
      </c>
    </row>
    <row r="125" spans="3:7" hidden="1" x14ac:dyDescent="0.2">
      <c r="C125" s="71" t="s">
        <v>773</v>
      </c>
      <c r="D125" s="86"/>
      <c r="E125" s="86"/>
      <c r="F125" s="86"/>
      <c r="G125" s="86">
        <f t="shared" si="12"/>
        <v>0</v>
      </c>
    </row>
    <row r="126" spans="3:7" x14ac:dyDescent="0.2">
      <c r="D126" s="55"/>
      <c r="E126" s="55"/>
      <c r="F126" s="55"/>
      <c r="G126" s="86"/>
    </row>
    <row r="127" spans="3:7" x14ac:dyDescent="0.2">
      <c r="D127" s="86"/>
      <c r="E127" s="86"/>
      <c r="F127" s="86"/>
      <c r="G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85" orientation="portrait" horizontalDpi="300" verticalDpi="300" r:id="rId1"/>
  <headerFooter alignWithMargins="0">
    <oddHeader xml:space="preserve">&amp;C&amp;16XV AYUNTAMIENTO DE COMONDU
TESORERIA GENERAL MUNICIPAL
PRESUPUESTO DE EGRESOS  ESTIMADO 2DO TRIMESTRE 2017&amp;10
</oddHeader>
  </headerFooter>
  <ignoredErrors>
    <ignoredError sqref="D107:F107" formulaRange="1"/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L10" sqref="L10"/>
    </sheetView>
  </sheetViews>
  <sheetFormatPr baseColWidth="10" defaultColWidth="9.140625" defaultRowHeight="12.75" x14ac:dyDescent="0.2"/>
  <cols>
    <col min="1" max="1" width="2.7109375" style="128" customWidth="1"/>
    <col min="2" max="2" width="3.140625" style="130" customWidth="1"/>
    <col min="3" max="3" width="43.42578125" style="130" customWidth="1"/>
    <col min="4" max="6" width="10" style="158" bestFit="1" customWidth="1"/>
    <col min="7" max="7" width="10.85546875" style="158" bestFit="1" customWidth="1"/>
    <col min="8" max="8" width="10.7109375" style="158" hidden="1" customWidth="1"/>
    <col min="9" max="9" width="10.85546875" style="158" hidden="1" customWidth="1"/>
    <col min="10" max="10" width="8.7109375" style="158" hidden="1" customWidth="1"/>
    <col min="11" max="11" width="8.7109375" style="128" hidden="1" customWidth="1"/>
    <col min="12" max="12" width="14.7109375" style="128" bestFit="1" customWidth="1"/>
    <col min="13" max="13" width="10.140625" style="128" bestFit="1" customWidth="1"/>
    <col min="14" max="247" width="9.140625" style="128"/>
    <col min="248" max="248" width="2.7109375" style="128" customWidth="1"/>
    <col min="249" max="249" width="3.140625" style="128" customWidth="1"/>
    <col min="250" max="250" width="43.42578125" style="128" customWidth="1"/>
    <col min="251" max="251" width="13.28515625" style="128" bestFit="1" customWidth="1"/>
    <col min="252" max="252" width="9.140625" style="128" bestFit="1" customWidth="1"/>
    <col min="253" max="254" width="7.85546875" style="128" bestFit="1" customWidth="1"/>
    <col min="255" max="256" width="9.140625" style="128" bestFit="1" customWidth="1"/>
    <col min="257" max="257" width="12.7109375" style="128" bestFit="1" customWidth="1"/>
    <col min="258" max="259" width="9.140625" style="128" bestFit="1" customWidth="1"/>
    <col min="260" max="260" width="10.140625" style="128" bestFit="1" customWidth="1"/>
    <col min="261" max="261" width="10.7109375" style="128" bestFit="1" customWidth="1"/>
    <col min="262" max="262" width="9.85546875" style="128" bestFit="1" customWidth="1"/>
    <col min="263" max="263" width="10.7109375" style="128" customWidth="1"/>
    <col min="264" max="267" width="0" style="128" hidden="1" customWidth="1"/>
    <col min="268" max="268" width="14" style="128" bestFit="1" customWidth="1"/>
    <col min="269" max="269" width="10.140625" style="128" bestFit="1" customWidth="1"/>
    <col min="270" max="503" width="9.140625" style="128"/>
    <col min="504" max="504" width="2.7109375" style="128" customWidth="1"/>
    <col min="505" max="505" width="3.140625" style="128" customWidth="1"/>
    <col min="506" max="506" width="43.42578125" style="128" customWidth="1"/>
    <col min="507" max="507" width="13.28515625" style="128" bestFit="1" customWidth="1"/>
    <col min="508" max="508" width="9.140625" style="128" bestFit="1" customWidth="1"/>
    <col min="509" max="510" width="7.85546875" style="128" bestFit="1" customWidth="1"/>
    <col min="511" max="512" width="9.140625" style="128" bestFit="1" customWidth="1"/>
    <col min="513" max="513" width="12.7109375" style="128" bestFit="1" customWidth="1"/>
    <col min="514" max="515" width="9.140625" style="128" bestFit="1" customWidth="1"/>
    <col min="516" max="516" width="10.140625" style="128" bestFit="1" customWidth="1"/>
    <col min="517" max="517" width="10.7109375" style="128" bestFit="1" customWidth="1"/>
    <col min="518" max="518" width="9.85546875" style="128" bestFit="1" customWidth="1"/>
    <col min="519" max="519" width="10.7109375" style="128" customWidth="1"/>
    <col min="520" max="523" width="0" style="128" hidden="1" customWidth="1"/>
    <col min="524" max="524" width="14" style="128" bestFit="1" customWidth="1"/>
    <col min="525" max="525" width="10.140625" style="128" bestFit="1" customWidth="1"/>
    <col min="526" max="759" width="9.140625" style="128"/>
    <col min="760" max="760" width="2.7109375" style="128" customWidth="1"/>
    <col min="761" max="761" width="3.140625" style="128" customWidth="1"/>
    <col min="762" max="762" width="43.42578125" style="128" customWidth="1"/>
    <col min="763" max="763" width="13.28515625" style="128" bestFit="1" customWidth="1"/>
    <col min="764" max="764" width="9.140625" style="128" bestFit="1" customWidth="1"/>
    <col min="765" max="766" width="7.85546875" style="128" bestFit="1" customWidth="1"/>
    <col min="767" max="768" width="9.140625" style="128" bestFit="1" customWidth="1"/>
    <col min="769" max="769" width="12.7109375" style="128" bestFit="1" customWidth="1"/>
    <col min="770" max="771" width="9.140625" style="128" bestFit="1" customWidth="1"/>
    <col min="772" max="772" width="10.140625" style="128" bestFit="1" customWidth="1"/>
    <col min="773" max="773" width="10.7109375" style="128" bestFit="1" customWidth="1"/>
    <col min="774" max="774" width="9.85546875" style="128" bestFit="1" customWidth="1"/>
    <col min="775" max="775" width="10.7109375" style="128" customWidth="1"/>
    <col min="776" max="779" width="0" style="128" hidden="1" customWidth="1"/>
    <col min="780" max="780" width="14" style="128" bestFit="1" customWidth="1"/>
    <col min="781" max="781" width="10.140625" style="128" bestFit="1" customWidth="1"/>
    <col min="782" max="1015" width="9.140625" style="128"/>
    <col min="1016" max="1016" width="2.7109375" style="128" customWidth="1"/>
    <col min="1017" max="1017" width="3.140625" style="128" customWidth="1"/>
    <col min="1018" max="1018" width="43.42578125" style="128" customWidth="1"/>
    <col min="1019" max="1019" width="13.28515625" style="128" bestFit="1" customWidth="1"/>
    <col min="1020" max="1020" width="9.140625" style="128" bestFit="1" customWidth="1"/>
    <col min="1021" max="1022" width="7.85546875" style="128" bestFit="1" customWidth="1"/>
    <col min="1023" max="1024" width="9.140625" style="128" bestFit="1" customWidth="1"/>
    <col min="1025" max="1025" width="12.7109375" style="128" bestFit="1" customWidth="1"/>
    <col min="1026" max="1027" width="9.140625" style="128" bestFit="1" customWidth="1"/>
    <col min="1028" max="1028" width="10.140625" style="128" bestFit="1" customWidth="1"/>
    <col min="1029" max="1029" width="10.7109375" style="128" bestFit="1" customWidth="1"/>
    <col min="1030" max="1030" width="9.85546875" style="128" bestFit="1" customWidth="1"/>
    <col min="1031" max="1031" width="10.7109375" style="128" customWidth="1"/>
    <col min="1032" max="1035" width="0" style="128" hidden="1" customWidth="1"/>
    <col min="1036" max="1036" width="14" style="128" bestFit="1" customWidth="1"/>
    <col min="1037" max="1037" width="10.140625" style="128" bestFit="1" customWidth="1"/>
    <col min="1038" max="1271" width="9.140625" style="128"/>
    <col min="1272" max="1272" width="2.7109375" style="128" customWidth="1"/>
    <col min="1273" max="1273" width="3.140625" style="128" customWidth="1"/>
    <col min="1274" max="1274" width="43.42578125" style="128" customWidth="1"/>
    <col min="1275" max="1275" width="13.28515625" style="128" bestFit="1" customWidth="1"/>
    <col min="1276" max="1276" width="9.140625" style="128" bestFit="1" customWidth="1"/>
    <col min="1277" max="1278" width="7.85546875" style="128" bestFit="1" customWidth="1"/>
    <col min="1279" max="1280" width="9.140625" style="128" bestFit="1" customWidth="1"/>
    <col min="1281" max="1281" width="12.7109375" style="128" bestFit="1" customWidth="1"/>
    <col min="1282" max="1283" width="9.140625" style="128" bestFit="1" customWidth="1"/>
    <col min="1284" max="1284" width="10.140625" style="128" bestFit="1" customWidth="1"/>
    <col min="1285" max="1285" width="10.7109375" style="128" bestFit="1" customWidth="1"/>
    <col min="1286" max="1286" width="9.85546875" style="128" bestFit="1" customWidth="1"/>
    <col min="1287" max="1287" width="10.7109375" style="128" customWidth="1"/>
    <col min="1288" max="1291" width="0" style="128" hidden="1" customWidth="1"/>
    <col min="1292" max="1292" width="14" style="128" bestFit="1" customWidth="1"/>
    <col min="1293" max="1293" width="10.140625" style="128" bestFit="1" customWidth="1"/>
    <col min="1294" max="1527" width="9.140625" style="128"/>
    <col min="1528" max="1528" width="2.7109375" style="128" customWidth="1"/>
    <col min="1529" max="1529" width="3.140625" style="128" customWidth="1"/>
    <col min="1530" max="1530" width="43.42578125" style="128" customWidth="1"/>
    <col min="1531" max="1531" width="13.28515625" style="128" bestFit="1" customWidth="1"/>
    <col min="1532" max="1532" width="9.140625" style="128" bestFit="1" customWidth="1"/>
    <col min="1533" max="1534" width="7.85546875" style="128" bestFit="1" customWidth="1"/>
    <col min="1535" max="1536" width="9.140625" style="128" bestFit="1" customWidth="1"/>
    <col min="1537" max="1537" width="12.7109375" style="128" bestFit="1" customWidth="1"/>
    <col min="1538" max="1539" width="9.140625" style="128" bestFit="1" customWidth="1"/>
    <col min="1540" max="1540" width="10.140625" style="128" bestFit="1" customWidth="1"/>
    <col min="1541" max="1541" width="10.7109375" style="128" bestFit="1" customWidth="1"/>
    <col min="1542" max="1542" width="9.85546875" style="128" bestFit="1" customWidth="1"/>
    <col min="1543" max="1543" width="10.7109375" style="128" customWidth="1"/>
    <col min="1544" max="1547" width="0" style="128" hidden="1" customWidth="1"/>
    <col min="1548" max="1548" width="14" style="128" bestFit="1" customWidth="1"/>
    <col min="1549" max="1549" width="10.140625" style="128" bestFit="1" customWidth="1"/>
    <col min="1550" max="1783" width="9.140625" style="128"/>
    <col min="1784" max="1784" width="2.7109375" style="128" customWidth="1"/>
    <col min="1785" max="1785" width="3.140625" style="128" customWidth="1"/>
    <col min="1786" max="1786" width="43.42578125" style="128" customWidth="1"/>
    <col min="1787" max="1787" width="13.28515625" style="128" bestFit="1" customWidth="1"/>
    <col min="1788" max="1788" width="9.140625" style="128" bestFit="1" customWidth="1"/>
    <col min="1789" max="1790" width="7.85546875" style="128" bestFit="1" customWidth="1"/>
    <col min="1791" max="1792" width="9.140625" style="128" bestFit="1" customWidth="1"/>
    <col min="1793" max="1793" width="12.7109375" style="128" bestFit="1" customWidth="1"/>
    <col min="1794" max="1795" width="9.140625" style="128" bestFit="1" customWidth="1"/>
    <col min="1796" max="1796" width="10.140625" style="128" bestFit="1" customWidth="1"/>
    <col min="1797" max="1797" width="10.7109375" style="128" bestFit="1" customWidth="1"/>
    <col min="1798" max="1798" width="9.85546875" style="128" bestFit="1" customWidth="1"/>
    <col min="1799" max="1799" width="10.7109375" style="128" customWidth="1"/>
    <col min="1800" max="1803" width="0" style="128" hidden="1" customWidth="1"/>
    <col min="1804" max="1804" width="14" style="128" bestFit="1" customWidth="1"/>
    <col min="1805" max="1805" width="10.140625" style="128" bestFit="1" customWidth="1"/>
    <col min="1806" max="2039" width="9.140625" style="128"/>
    <col min="2040" max="2040" width="2.7109375" style="128" customWidth="1"/>
    <col min="2041" max="2041" width="3.140625" style="128" customWidth="1"/>
    <col min="2042" max="2042" width="43.42578125" style="128" customWidth="1"/>
    <col min="2043" max="2043" width="13.28515625" style="128" bestFit="1" customWidth="1"/>
    <col min="2044" max="2044" width="9.140625" style="128" bestFit="1" customWidth="1"/>
    <col min="2045" max="2046" width="7.85546875" style="128" bestFit="1" customWidth="1"/>
    <col min="2047" max="2048" width="9.140625" style="128" bestFit="1" customWidth="1"/>
    <col min="2049" max="2049" width="12.7109375" style="128" bestFit="1" customWidth="1"/>
    <col min="2050" max="2051" width="9.140625" style="128" bestFit="1" customWidth="1"/>
    <col min="2052" max="2052" width="10.140625" style="128" bestFit="1" customWidth="1"/>
    <col min="2053" max="2053" width="10.7109375" style="128" bestFit="1" customWidth="1"/>
    <col min="2054" max="2054" width="9.85546875" style="128" bestFit="1" customWidth="1"/>
    <col min="2055" max="2055" width="10.7109375" style="128" customWidth="1"/>
    <col min="2056" max="2059" width="0" style="128" hidden="1" customWidth="1"/>
    <col min="2060" max="2060" width="14" style="128" bestFit="1" customWidth="1"/>
    <col min="2061" max="2061" width="10.140625" style="128" bestFit="1" customWidth="1"/>
    <col min="2062" max="2295" width="9.140625" style="128"/>
    <col min="2296" max="2296" width="2.7109375" style="128" customWidth="1"/>
    <col min="2297" max="2297" width="3.140625" style="128" customWidth="1"/>
    <col min="2298" max="2298" width="43.42578125" style="128" customWidth="1"/>
    <col min="2299" max="2299" width="13.28515625" style="128" bestFit="1" customWidth="1"/>
    <col min="2300" max="2300" width="9.140625" style="128" bestFit="1" customWidth="1"/>
    <col min="2301" max="2302" width="7.85546875" style="128" bestFit="1" customWidth="1"/>
    <col min="2303" max="2304" width="9.140625" style="128" bestFit="1" customWidth="1"/>
    <col min="2305" max="2305" width="12.7109375" style="128" bestFit="1" customWidth="1"/>
    <col min="2306" max="2307" width="9.140625" style="128" bestFit="1" customWidth="1"/>
    <col min="2308" max="2308" width="10.140625" style="128" bestFit="1" customWidth="1"/>
    <col min="2309" max="2309" width="10.7109375" style="128" bestFit="1" customWidth="1"/>
    <col min="2310" max="2310" width="9.85546875" style="128" bestFit="1" customWidth="1"/>
    <col min="2311" max="2311" width="10.7109375" style="128" customWidth="1"/>
    <col min="2312" max="2315" width="0" style="128" hidden="1" customWidth="1"/>
    <col min="2316" max="2316" width="14" style="128" bestFit="1" customWidth="1"/>
    <col min="2317" max="2317" width="10.140625" style="128" bestFit="1" customWidth="1"/>
    <col min="2318" max="2551" width="9.140625" style="128"/>
    <col min="2552" max="2552" width="2.7109375" style="128" customWidth="1"/>
    <col min="2553" max="2553" width="3.140625" style="128" customWidth="1"/>
    <col min="2554" max="2554" width="43.42578125" style="128" customWidth="1"/>
    <col min="2555" max="2555" width="13.28515625" style="128" bestFit="1" customWidth="1"/>
    <col min="2556" max="2556" width="9.140625" style="128" bestFit="1" customWidth="1"/>
    <col min="2557" max="2558" width="7.85546875" style="128" bestFit="1" customWidth="1"/>
    <col min="2559" max="2560" width="9.140625" style="128" bestFit="1" customWidth="1"/>
    <col min="2561" max="2561" width="12.7109375" style="128" bestFit="1" customWidth="1"/>
    <col min="2562" max="2563" width="9.140625" style="128" bestFit="1" customWidth="1"/>
    <col min="2564" max="2564" width="10.140625" style="128" bestFit="1" customWidth="1"/>
    <col min="2565" max="2565" width="10.7109375" style="128" bestFit="1" customWidth="1"/>
    <col min="2566" max="2566" width="9.85546875" style="128" bestFit="1" customWidth="1"/>
    <col min="2567" max="2567" width="10.7109375" style="128" customWidth="1"/>
    <col min="2568" max="2571" width="0" style="128" hidden="1" customWidth="1"/>
    <col min="2572" max="2572" width="14" style="128" bestFit="1" customWidth="1"/>
    <col min="2573" max="2573" width="10.140625" style="128" bestFit="1" customWidth="1"/>
    <col min="2574" max="2807" width="9.140625" style="128"/>
    <col min="2808" max="2808" width="2.7109375" style="128" customWidth="1"/>
    <col min="2809" max="2809" width="3.140625" style="128" customWidth="1"/>
    <col min="2810" max="2810" width="43.42578125" style="128" customWidth="1"/>
    <col min="2811" max="2811" width="13.28515625" style="128" bestFit="1" customWidth="1"/>
    <col min="2812" max="2812" width="9.140625" style="128" bestFit="1" customWidth="1"/>
    <col min="2813" max="2814" width="7.85546875" style="128" bestFit="1" customWidth="1"/>
    <col min="2815" max="2816" width="9.140625" style="128" bestFit="1" customWidth="1"/>
    <col min="2817" max="2817" width="12.7109375" style="128" bestFit="1" customWidth="1"/>
    <col min="2818" max="2819" width="9.140625" style="128" bestFit="1" customWidth="1"/>
    <col min="2820" max="2820" width="10.140625" style="128" bestFit="1" customWidth="1"/>
    <col min="2821" max="2821" width="10.7109375" style="128" bestFit="1" customWidth="1"/>
    <col min="2822" max="2822" width="9.85546875" style="128" bestFit="1" customWidth="1"/>
    <col min="2823" max="2823" width="10.7109375" style="128" customWidth="1"/>
    <col min="2824" max="2827" width="0" style="128" hidden="1" customWidth="1"/>
    <col min="2828" max="2828" width="14" style="128" bestFit="1" customWidth="1"/>
    <col min="2829" max="2829" width="10.140625" style="128" bestFit="1" customWidth="1"/>
    <col min="2830" max="3063" width="9.140625" style="128"/>
    <col min="3064" max="3064" width="2.7109375" style="128" customWidth="1"/>
    <col min="3065" max="3065" width="3.140625" style="128" customWidth="1"/>
    <col min="3066" max="3066" width="43.42578125" style="128" customWidth="1"/>
    <col min="3067" max="3067" width="13.28515625" style="128" bestFit="1" customWidth="1"/>
    <col min="3068" max="3068" width="9.140625" style="128" bestFit="1" customWidth="1"/>
    <col min="3069" max="3070" width="7.85546875" style="128" bestFit="1" customWidth="1"/>
    <col min="3071" max="3072" width="9.140625" style="128" bestFit="1" customWidth="1"/>
    <col min="3073" max="3073" width="12.7109375" style="128" bestFit="1" customWidth="1"/>
    <col min="3074" max="3075" width="9.140625" style="128" bestFit="1" customWidth="1"/>
    <col min="3076" max="3076" width="10.140625" style="128" bestFit="1" customWidth="1"/>
    <col min="3077" max="3077" width="10.7109375" style="128" bestFit="1" customWidth="1"/>
    <col min="3078" max="3078" width="9.85546875" style="128" bestFit="1" customWidth="1"/>
    <col min="3079" max="3079" width="10.7109375" style="128" customWidth="1"/>
    <col min="3080" max="3083" width="0" style="128" hidden="1" customWidth="1"/>
    <col min="3084" max="3084" width="14" style="128" bestFit="1" customWidth="1"/>
    <col min="3085" max="3085" width="10.140625" style="128" bestFit="1" customWidth="1"/>
    <col min="3086" max="3319" width="9.140625" style="128"/>
    <col min="3320" max="3320" width="2.7109375" style="128" customWidth="1"/>
    <col min="3321" max="3321" width="3.140625" style="128" customWidth="1"/>
    <col min="3322" max="3322" width="43.42578125" style="128" customWidth="1"/>
    <col min="3323" max="3323" width="13.28515625" style="128" bestFit="1" customWidth="1"/>
    <col min="3324" max="3324" width="9.140625" style="128" bestFit="1" customWidth="1"/>
    <col min="3325" max="3326" width="7.85546875" style="128" bestFit="1" customWidth="1"/>
    <col min="3327" max="3328" width="9.140625" style="128" bestFit="1" customWidth="1"/>
    <col min="3329" max="3329" width="12.7109375" style="128" bestFit="1" customWidth="1"/>
    <col min="3330" max="3331" width="9.140625" style="128" bestFit="1" customWidth="1"/>
    <col min="3332" max="3332" width="10.140625" style="128" bestFit="1" customWidth="1"/>
    <col min="3333" max="3333" width="10.7109375" style="128" bestFit="1" customWidth="1"/>
    <col min="3334" max="3334" width="9.85546875" style="128" bestFit="1" customWidth="1"/>
    <col min="3335" max="3335" width="10.7109375" style="128" customWidth="1"/>
    <col min="3336" max="3339" width="0" style="128" hidden="1" customWidth="1"/>
    <col min="3340" max="3340" width="14" style="128" bestFit="1" customWidth="1"/>
    <col min="3341" max="3341" width="10.140625" style="128" bestFit="1" customWidth="1"/>
    <col min="3342" max="3575" width="9.140625" style="128"/>
    <col min="3576" max="3576" width="2.7109375" style="128" customWidth="1"/>
    <col min="3577" max="3577" width="3.140625" style="128" customWidth="1"/>
    <col min="3578" max="3578" width="43.42578125" style="128" customWidth="1"/>
    <col min="3579" max="3579" width="13.28515625" style="128" bestFit="1" customWidth="1"/>
    <col min="3580" max="3580" width="9.140625" style="128" bestFit="1" customWidth="1"/>
    <col min="3581" max="3582" width="7.85546875" style="128" bestFit="1" customWidth="1"/>
    <col min="3583" max="3584" width="9.140625" style="128" bestFit="1" customWidth="1"/>
    <col min="3585" max="3585" width="12.7109375" style="128" bestFit="1" customWidth="1"/>
    <col min="3586" max="3587" width="9.140625" style="128" bestFit="1" customWidth="1"/>
    <col min="3588" max="3588" width="10.140625" style="128" bestFit="1" customWidth="1"/>
    <col min="3589" max="3589" width="10.7109375" style="128" bestFit="1" customWidth="1"/>
    <col min="3590" max="3590" width="9.85546875" style="128" bestFit="1" customWidth="1"/>
    <col min="3591" max="3591" width="10.7109375" style="128" customWidth="1"/>
    <col min="3592" max="3595" width="0" style="128" hidden="1" customWidth="1"/>
    <col min="3596" max="3596" width="14" style="128" bestFit="1" customWidth="1"/>
    <col min="3597" max="3597" width="10.140625" style="128" bestFit="1" customWidth="1"/>
    <col min="3598" max="3831" width="9.140625" style="128"/>
    <col min="3832" max="3832" width="2.7109375" style="128" customWidth="1"/>
    <col min="3833" max="3833" width="3.140625" style="128" customWidth="1"/>
    <col min="3834" max="3834" width="43.42578125" style="128" customWidth="1"/>
    <col min="3835" max="3835" width="13.28515625" style="128" bestFit="1" customWidth="1"/>
    <col min="3836" max="3836" width="9.140625" style="128" bestFit="1" customWidth="1"/>
    <col min="3837" max="3838" width="7.85546875" style="128" bestFit="1" customWidth="1"/>
    <col min="3839" max="3840" width="9.140625" style="128" bestFit="1" customWidth="1"/>
    <col min="3841" max="3841" width="12.7109375" style="128" bestFit="1" customWidth="1"/>
    <col min="3842" max="3843" width="9.140625" style="128" bestFit="1" customWidth="1"/>
    <col min="3844" max="3844" width="10.140625" style="128" bestFit="1" customWidth="1"/>
    <col min="3845" max="3845" width="10.7109375" style="128" bestFit="1" customWidth="1"/>
    <col min="3846" max="3846" width="9.85546875" style="128" bestFit="1" customWidth="1"/>
    <col min="3847" max="3847" width="10.7109375" style="128" customWidth="1"/>
    <col min="3848" max="3851" width="0" style="128" hidden="1" customWidth="1"/>
    <col min="3852" max="3852" width="14" style="128" bestFit="1" customWidth="1"/>
    <col min="3853" max="3853" width="10.140625" style="128" bestFit="1" customWidth="1"/>
    <col min="3854" max="4087" width="9.140625" style="128"/>
    <col min="4088" max="4088" width="2.7109375" style="128" customWidth="1"/>
    <col min="4089" max="4089" width="3.140625" style="128" customWidth="1"/>
    <col min="4090" max="4090" width="43.42578125" style="128" customWidth="1"/>
    <col min="4091" max="4091" width="13.28515625" style="128" bestFit="1" customWidth="1"/>
    <col min="4092" max="4092" width="9.140625" style="128" bestFit="1" customWidth="1"/>
    <col min="4093" max="4094" width="7.85546875" style="128" bestFit="1" customWidth="1"/>
    <col min="4095" max="4096" width="9.140625" style="128" bestFit="1" customWidth="1"/>
    <col min="4097" max="4097" width="12.7109375" style="128" bestFit="1" customWidth="1"/>
    <col min="4098" max="4099" width="9.140625" style="128" bestFit="1" customWidth="1"/>
    <col min="4100" max="4100" width="10.140625" style="128" bestFit="1" customWidth="1"/>
    <col min="4101" max="4101" width="10.7109375" style="128" bestFit="1" customWidth="1"/>
    <col min="4102" max="4102" width="9.85546875" style="128" bestFit="1" customWidth="1"/>
    <col min="4103" max="4103" width="10.7109375" style="128" customWidth="1"/>
    <col min="4104" max="4107" width="0" style="128" hidden="1" customWidth="1"/>
    <col min="4108" max="4108" width="14" style="128" bestFit="1" customWidth="1"/>
    <col min="4109" max="4109" width="10.140625" style="128" bestFit="1" customWidth="1"/>
    <col min="4110" max="4343" width="9.140625" style="128"/>
    <col min="4344" max="4344" width="2.7109375" style="128" customWidth="1"/>
    <col min="4345" max="4345" width="3.140625" style="128" customWidth="1"/>
    <col min="4346" max="4346" width="43.42578125" style="128" customWidth="1"/>
    <col min="4347" max="4347" width="13.28515625" style="128" bestFit="1" customWidth="1"/>
    <col min="4348" max="4348" width="9.140625" style="128" bestFit="1" customWidth="1"/>
    <col min="4349" max="4350" width="7.85546875" style="128" bestFit="1" customWidth="1"/>
    <col min="4351" max="4352" width="9.140625" style="128" bestFit="1" customWidth="1"/>
    <col min="4353" max="4353" width="12.7109375" style="128" bestFit="1" customWidth="1"/>
    <col min="4354" max="4355" width="9.140625" style="128" bestFit="1" customWidth="1"/>
    <col min="4356" max="4356" width="10.140625" style="128" bestFit="1" customWidth="1"/>
    <col min="4357" max="4357" width="10.7109375" style="128" bestFit="1" customWidth="1"/>
    <col min="4358" max="4358" width="9.85546875" style="128" bestFit="1" customWidth="1"/>
    <col min="4359" max="4359" width="10.7109375" style="128" customWidth="1"/>
    <col min="4360" max="4363" width="0" style="128" hidden="1" customWidth="1"/>
    <col min="4364" max="4364" width="14" style="128" bestFit="1" customWidth="1"/>
    <col min="4365" max="4365" width="10.140625" style="128" bestFit="1" customWidth="1"/>
    <col min="4366" max="4599" width="9.140625" style="128"/>
    <col min="4600" max="4600" width="2.7109375" style="128" customWidth="1"/>
    <col min="4601" max="4601" width="3.140625" style="128" customWidth="1"/>
    <col min="4602" max="4602" width="43.42578125" style="128" customWidth="1"/>
    <col min="4603" max="4603" width="13.28515625" style="128" bestFit="1" customWidth="1"/>
    <col min="4604" max="4604" width="9.140625" style="128" bestFit="1" customWidth="1"/>
    <col min="4605" max="4606" width="7.85546875" style="128" bestFit="1" customWidth="1"/>
    <col min="4607" max="4608" width="9.140625" style="128" bestFit="1" customWidth="1"/>
    <col min="4609" max="4609" width="12.7109375" style="128" bestFit="1" customWidth="1"/>
    <col min="4610" max="4611" width="9.140625" style="128" bestFit="1" customWidth="1"/>
    <col min="4612" max="4612" width="10.140625" style="128" bestFit="1" customWidth="1"/>
    <col min="4613" max="4613" width="10.7109375" style="128" bestFit="1" customWidth="1"/>
    <col min="4614" max="4614" width="9.85546875" style="128" bestFit="1" customWidth="1"/>
    <col min="4615" max="4615" width="10.7109375" style="128" customWidth="1"/>
    <col min="4616" max="4619" width="0" style="128" hidden="1" customWidth="1"/>
    <col min="4620" max="4620" width="14" style="128" bestFit="1" customWidth="1"/>
    <col min="4621" max="4621" width="10.140625" style="128" bestFit="1" customWidth="1"/>
    <col min="4622" max="4855" width="9.140625" style="128"/>
    <col min="4856" max="4856" width="2.7109375" style="128" customWidth="1"/>
    <col min="4857" max="4857" width="3.140625" style="128" customWidth="1"/>
    <col min="4858" max="4858" width="43.42578125" style="128" customWidth="1"/>
    <col min="4859" max="4859" width="13.28515625" style="128" bestFit="1" customWidth="1"/>
    <col min="4860" max="4860" width="9.140625" style="128" bestFit="1" customWidth="1"/>
    <col min="4861" max="4862" width="7.85546875" style="128" bestFit="1" customWidth="1"/>
    <col min="4863" max="4864" width="9.140625" style="128" bestFit="1" customWidth="1"/>
    <col min="4865" max="4865" width="12.7109375" style="128" bestFit="1" customWidth="1"/>
    <col min="4866" max="4867" width="9.140625" style="128" bestFit="1" customWidth="1"/>
    <col min="4868" max="4868" width="10.140625" style="128" bestFit="1" customWidth="1"/>
    <col min="4869" max="4869" width="10.7109375" style="128" bestFit="1" customWidth="1"/>
    <col min="4870" max="4870" width="9.85546875" style="128" bestFit="1" customWidth="1"/>
    <col min="4871" max="4871" width="10.7109375" style="128" customWidth="1"/>
    <col min="4872" max="4875" width="0" style="128" hidden="1" customWidth="1"/>
    <col min="4876" max="4876" width="14" style="128" bestFit="1" customWidth="1"/>
    <col min="4877" max="4877" width="10.140625" style="128" bestFit="1" customWidth="1"/>
    <col min="4878" max="5111" width="9.140625" style="128"/>
    <col min="5112" max="5112" width="2.7109375" style="128" customWidth="1"/>
    <col min="5113" max="5113" width="3.140625" style="128" customWidth="1"/>
    <col min="5114" max="5114" width="43.42578125" style="128" customWidth="1"/>
    <col min="5115" max="5115" width="13.28515625" style="128" bestFit="1" customWidth="1"/>
    <col min="5116" max="5116" width="9.140625" style="128" bestFit="1" customWidth="1"/>
    <col min="5117" max="5118" width="7.85546875" style="128" bestFit="1" customWidth="1"/>
    <col min="5119" max="5120" width="9.140625" style="128" bestFit="1" customWidth="1"/>
    <col min="5121" max="5121" width="12.7109375" style="128" bestFit="1" customWidth="1"/>
    <col min="5122" max="5123" width="9.140625" style="128" bestFit="1" customWidth="1"/>
    <col min="5124" max="5124" width="10.140625" style="128" bestFit="1" customWidth="1"/>
    <col min="5125" max="5125" width="10.7109375" style="128" bestFit="1" customWidth="1"/>
    <col min="5126" max="5126" width="9.85546875" style="128" bestFit="1" customWidth="1"/>
    <col min="5127" max="5127" width="10.7109375" style="128" customWidth="1"/>
    <col min="5128" max="5131" width="0" style="128" hidden="1" customWidth="1"/>
    <col min="5132" max="5132" width="14" style="128" bestFit="1" customWidth="1"/>
    <col min="5133" max="5133" width="10.140625" style="128" bestFit="1" customWidth="1"/>
    <col min="5134" max="5367" width="9.140625" style="128"/>
    <col min="5368" max="5368" width="2.7109375" style="128" customWidth="1"/>
    <col min="5369" max="5369" width="3.140625" style="128" customWidth="1"/>
    <col min="5370" max="5370" width="43.42578125" style="128" customWidth="1"/>
    <col min="5371" max="5371" width="13.28515625" style="128" bestFit="1" customWidth="1"/>
    <col min="5372" max="5372" width="9.140625" style="128" bestFit="1" customWidth="1"/>
    <col min="5373" max="5374" width="7.85546875" style="128" bestFit="1" customWidth="1"/>
    <col min="5375" max="5376" width="9.140625" style="128" bestFit="1" customWidth="1"/>
    <col min="5377" max="5377" width="12.7109375" style="128" bestFit="1" customWidth="1"/>
    <col min="5378" max="5379" width="9.140625" style="128" bestFit="1" customWidth="1"/>
    <col min="5380" max="5380" width="10.140625" style="128" bestFit="1" customWidth="1"/>
    <col min="5381" max="5381" width="10.7109375" style="128" bestFit="1" customWidth="1"/>
    <col min="5382" max="5382" width="9.85546875" style="128" bestFit="1" customWidth="1"/>
    <col min="5383" max="5383" width="10.7109375" style="128" customWidth="1"/>
    <col min="5384" max="5387" width="0" style="128" hidden="1" customWidth="1"/>
    <col min="5388" max="5388" width="14" style="128" bestFit="1" customWidth="1"/>
    <col min="5389" max="5389" width="10.140625" style="128" bestFit="1" customWidth="1"/>
    <col min="5390" max="5623" width="9.140625" style="128"/>
    <col min="5624" max="5624" width="2.7109375" style="128" customWidth="1"/>
    <col min="5625" max="5625" width="3.140625" style="128" customWidth="1"/>
    <col min="5626" max="5626" width="43.42578125" style="128" customWidth="1"/>
    <col min="5627" max="5627" width="13.28515625" style="128" bestFit="1" customWidth="1"/>
    <col min="5628" max="5628" width="9.140625" style="128" bestFit="1" customWidth="1"/>
    <col min="5629" max="5630" width="7.85546875" style="128" bestFit="1" customWidth="1"/>
    <col min="5631" max="5632" width="9.140625" style="128" bestFit="1" customWidth="1"/>
    <col min="5633" max="5633" width="12.7109375" style="128" bestFit="1" customWidth="1"/>
    <col min="5634" max="5635" width="9.140625" style="128" bestFit="1" customWidth="1"/>
    <col min="5636" max="5636" width="10.140625" style="128" bestFit="1" customWidth="1"/>
    <col min="5637" max="5637" width="10.7109375" style="128" bestFit="1" customWidth="1"/>
    <col min="5638" max="5638" width="9.85546875" style="128" bestFit="1" customWidth="1"/>
    <col min="5639" max="5639" width="10.7109375" style="128" customWidth="1"/>
    <col min="5640" max="5643" width="0" style="128" hidden="1" customWidth="1"/>
    <col min="5644" max="5644" width="14" style="128" bestFit="1" customWidth="1"/>
    <col min="5645" max="5645" width="10.140625" style="128" bestFit="1" customWidth="1"/>
    <col min="5646" max="5879" width="9.140625" style="128"/>
    <col min="5880" max="5880" width="2.7109375" style="128" customWidth="1"/>
    <col min="5881" max="5881" width="3.140625" style="128" customWidth="1"/>
    <col min="5882" max="5882" width="43.42578125" style="128" customWidth="1"/>
    <col min="5883" max="5883" width="13.28515625" style="128" bestFit="1" customWidth="1"/>
    <col min="5884" max="5884" width="9.140625" style="128" bestFit="1" customWidth="1"/>
    <col min="5885" max="5886" width="7.85546875" style="128" bestFit="1" customWidth="1"/>
    <col min="5887" max="5888" width="9.140625" style="128" bestFit="1" customWidth="1"/>
    <col min="5889" max="5889" width="12.7109375" style="128" bestFit="1" customWidth="1"/>
    <col min="5890" max="5891" width="9.140625" style="128" bestFit="1" customWidth="1"/>
    <col min="5892" max="5892" width="10.140625" style="128" bestFit="1" customWidth="1"/>
    <col min="5893" max="5893" width="10.7109375" style="128" bestFit="1" customWidth="1"/>
    <col min="5894" max="5894" width="9.85546875" style="128" bestFit="1" customWidth="1"/>
    <col min="5895" max="5895" width="10.7109375" style="128" customWidth="1"/>
    <col min="5896" max="5899" width="0" style="128" hidden="1" customWidth="1"/>
    <col min="5900" max="5900" width="14" style="128" bestFit="1" customWidth="1"/>
    <col min="5901" max="5901" width="10.140625" style="128" bestFit="1" customWidth="1"/>
    <col min="5902" max="6135" width="9.140625" style="128"/>
    <col min="6136" max="6136" width="2.7109375" style="128" customWidth="1"/>
    <col min="6137" max="6137" width="3.140625" style="128" customWidth="1"/>
    <col min="6138" max="6138" width="43.42578125" style="128" customWidth="1"/>
    <col min="6139" max="6139" width="13.28515625" style="128" bestFit="1" customWidth="1"/>
    <col min="6140" max="6140" width="9.140625" style="128" bestFit="1" customWidth="1"/>
    <col min="6141" max="6142" width="7.85546875" style="128" bestFit="1" customWidth="1"/>
    <col min="6143" max="6144" width="9.140625" style="128" bestFit="1" customWidth="1"/>
    <col min="6145" max="6145" width="12.7109375" style="128" bestFit="1" customWidth="1"/>
    <col min="6146" max="6147" width="9.140625" style="128" bestFit="1" customWidth="1"/>
    <col min="6148" max="6148" width="10.140625" style="128" bestFit="1" customWidth="1"/>
    <col min="6149" max="6149" width="10.7109375" style="128" bestFit="1" customWidth="1"/>
    <col min="6150" max="6150" width="9.85546875" style="128" bestFit="1" customWidth="1"/>
    <col min="6151" max="6151" width="10.7109375" style="128" customWidth="1"/>
    <col min="6152" max="6155" width="0" style="128" hidden="1" customWidth="1"/>
    <col min="6156" max="6156" width="14" style="128" bestFit="1" customWidth="1"/>
    <col min="6157" max="6157" width="10.140625" style="128" bestFit="1" customWidth="1"/>
    <col min="6158" max="6391" width="9.140625" style="128"/>
    <col min="6392" max="6392" width="2.7109375" style="128" customWidth="1"/>
    <col min="6393" max="6393" width="3.140625" style="128" customWidth="1"/>
    <col min="6394" max="6394" width="43.42578125" style="128" customWidth="1"/>
    <col min="6395" max="6395" width="13.28515625" style="128" bestFit="1" customWidth="1"/>
    <col min="6396" max="6396" width="9.140625" style="128" bestFit="1" customWidth="1"/>
    <col min="6397" max="6398" width="7.85546875" style="128" bestFit="1" customWidth="1"/>
    <col min="6399" max="6400" width="9.140625" style="128" bestFit="1" customWidth="1"/>
    <col min="6401" max="6401" width="12.7109375" style="128" bestFit="1" customWidth="1"/>
    <col min="6402" max="6403" width="9.140625" style="128" bestFit="1" customWidth="1"/>
    <col min="6404" max="6404" width="10.140625" style="128" bestFit="1" customWidth="1"/>
    <col min="6405" max="6405" width="10.7109375" style="128" bestFit="1" customWidth="1"/>
    <col min="6406" max="6406" width="9.85546875" style="128" bestFit="1" customWidth="1"/>
    <col min="6407" max="6407" width="10.7109375" style="128" customWidth="1"/>
    <col min="6408" max="6411" width="0" style="128" hidden="1" customWidth="1"/>
    <col min="6412" max="6412" width="14" style="128" bestFit="1" customWidth="1"/>
    <col min="6413" max="6413" width="10.140625" style="128" bestFit="1" customWidth="1"/>
    <col min="6414" max="6647" width="9.140625" style="128"/>
    <col min="6648" max="6648" width="2.7109375" style="128" customWidth="1"/>
    <col min="6649" max="6649" width="3.140625" style="128" customWidth="1"/>
    <col min="6650" max="6650" width="43.42578125" style="128" customWidth="1"/>
    <col min="6651" max="6651" width="13.28515625" style="128" bestFit="1" customWidth="1"/>
    <col min="6652" max="6652" width="9.140625" style="128" bestFit="1" customWidth="1"/>
    <col min="6653" max="6654" width="7.85546875" style="128" bestFit="1" customWidth="1"/>
    <col min="6655" max="6656" width="9.140625" style="128" bestFit="1" customWidth="1"/>
    <col min="6657" max="6657" width="12.7109375" style="128" bestFit="1" customWidth="1"/>
    <col min="6658" max="6659" width="9.140625" style="128" bestFit="1" customWidth="1"/>
    <col min="6660" max="6660" width="10.140625" style="128" bestFit="1" customWidth="1"/>
    <col min="6661" max="6661" width="10.7109375" style="128" bestFit="1" customWidth="1"/>
    <col min="6662" max="6662" width="9.85546875" style="128" bestFit="1" customWidth="1"/>
    <col min="6663" max="6663" width="10.7109375" style="128" customWidth="1"/>
    <col min="6664" max="6667" width="0" style="128" hidden="1" customWidth="1"/>
    <col min="6668" max="6668" width="14" style="128" bestFit="1" customWidth="1"/>
    <col min="6669" max="6669" width="10.140625" style="128" bestFit="1" customWidth="1"/>
    <col min="6670" max="6903" width="9.140625" style="128"/>
    <col min="6904" max="6904" width="2.7109375" style="128" customWidth="1"/>
    <col min="6905" max="6905" width="3.140625" style="128" customWidth="1"/>
    <col min="6906" max="6906" width="43.42578125" style="128" customWidth="1"/>
    <col min="6907" max="6907" width="13.28515625" style="128" bestFit="1" customWidth="1"/>
    <col min="6908" max="6908" width="9.140625" style="128" bestFit="1" customWidth="1"/>
    <col min="6909" max="6910" width="7.85546875" style="128" bestFit="1" customWidth="1"/>
    <col min="6911" max="6912" width="9.140625" style="128" bestFit="1" customWidth="1"/>
    <col min="6913" max="6913" width="12.7109375" style="128" bestFit="1" customWidth="1"/>
    <col min="6914" max="6915" width="9.140625" style="128" bestFit="1" customWidth="1"/>
    <col min="6916" max="6916" width="10.140625" style="128" bestFit="1" customWidth="1"/>
    <col min="6917" max="6917" width="10.7109375" style="128" bestFit="1" customWidth="1"/>
    <col min="6918" max="6918" width="9.85546875" style="128" bestFit="1" customWidth="1"/>
    <col min="6919" max="6919" width="10.7109375" style="128" customWidth="1"/>
    <col min="6920" max="6923" width="0" style="128" hidden="1" customWidth="1"/>
    <col min="6924" max="6924" width="14" style="128" bestFit="1" customWidth="1"/>
    <col min="6925" max="6925" width="10.140625" style="128" bestFit="1" customWidth="1"/>
    <col min="6926" max="7159" width="9.140625" style="128"/>
    <col min="7160" max="7160" width="2.7109375" style="128" customWidth="1"/>
    <col min="7161" max="7161" width="3.140625" style="128" customWidth="1"/>
    <col min="7162" max="7162" width="43.42578125" style="128" customWidth="1"/>
    <col min="7163" max="7163" width="13.28515625" style="128" bestFit="1" customWidth="1"/>
    <col min="7164" max="7164" width="9.140625" style="128" bestFit="1" customWidth="1"/>
    <col min="7165" max="7166" width="7.85546875" style="128" bestFit="1" customWidth="1"/>
    <col min="7167" max="7168" width="9.140625" style="128" bestFit="1" customWidth="1"/>
    <col min="7169" max="7169" width="12.7109375" style="128" bestFit="1" customWidth="1"/>
    <col min="7170" max="7171" width="9.140625" style="128" bestFit="1" customWidth="1"/>
    <col min="7172" max="7172" width="10.140625" style="128" bestFit="1" customWidth="1"/>
    <col min="7173" max="7173" width="10.7109375" style="128" bestFit="1" customWidth="1"/>
    <col min="7174" max="7174" width="9.85546875" style="128" bestFit="1" customWidth="1"/>
    <col min="7175" max="7175" width="10.7109375" style="128" customWidth="1"/>
    <col min="7176" max="7179" width="0" style="128" hidden="1" customWidth="1"/>
    <col min="7180" max="7180" width="14" style="128" bestFit="1" customWidth="1"/>
    <col min="7181" max="7181" width="10.140625" style="128" bestFit="1" customWidth="1"/>
    <col min="7182" max="7415" width="9.140625" style="128"/>
    <col min="7416" max="7416" width="2.7109375" style="128" customWidth="1"/>
    <col min="7417" max="7417" width="3.140625" style="128" customWidth="1"/>
    <col min="7418" max="7418" width="43.42578125" style="128" customWidth="1"/>
    <col min="7419" max="7419" width="13.28515625" style="128" bestFit="1" customWidth="1"/>
    <col min="7420" max="7420" width="9.140625" style="128" bestFit="1" customWidth="1"/>
    <col min="7421" max="7422" width="7.85546875" style="128" bestFit="1" customWidth="1"/>
    <col min="7423" max="7424" width="9.140625" style="128" bestFit="1" customWidth="1"/>
    <col min="7425" max="7425" width="12.7109375" style="128" bestFit="1" customWidth="1"/>
    <col min="7426" max="7427" width="9.140625" style="128" bestFit="1" customWidth="1"/>
    <col min="7428" max="7428" width="10.140625" style="128" bestFit="1" customWidth="1"/>
    <col min="7429" max="7429" width="10.7109375" style="128" bestFit="1" customWidth="1"/>
    <col min="7430" max="7430" width="9.85546875" style="128" bestFit="1" customWidth="1"/>
    <col min="7431" max="7431" width="10.7109375" style="128" customWidth="1"/>
    <col min="7432" max="7435" width="0" style="128" hidden="1" customWidth="1"/>
    <col min="7436" max="7436" width="14" style="128" bestFit="1" customWidth="1"/>
    <col min="7437" max="7437" width="10.140625" style="128" bestFit="1" customWidth="1"/>
    <col min="7438" max="7671" width="9.140625" style="128"/>
    <col min="7672" max="7672" width="2.7109375" style="128" customWidth="1"/>
    <col min="7673" max="7673" width="3.140625" style="128" customWidth="1"/>
    <col min="7674" max="7674" width="43.42578125" style="128" customWidth="1"/>
    <col min="7675" max="7675" width="13.28515625" style="128" bestFit="1" customWidth="1"/>
    <col min="7676" max="7676" width="9.140625" style="128" bestFit="1" customWidth="1"/>
    <col min="7677" max="7678" width="7.85546875" style="128" bestFit="1" customWidth="1"/>
    <col min="7679" max="7680" width="9.140625" style="128" bestFit="1" customWidth="1"/>
    <col min="7681" max="7681" width="12.7109375" style="128" bestFit="1" customWidth="1"/>
    <col min="7682" max="7683" width="9.140625" style="128" bestFit="1" customWidth="1"/>
    <col min="7684" max="7684" width="10.140625" style="128" bestFit="1" customWidth="1"/>
    <col min="7685" max="7685" width="10.7109375" style="128" bestFit="1" customWidth="1"/>
    <col min="7686" max="7686" width="9.85546875" style="128" bestFit="1" customWidth="1"/>
    <col min="7687" max="7687" width="10.7109375" style="128" customWidth="1"/>
    <col min="7688" max="7691" width="0" style="128" hidden="1" customWidth="1"/>
    <col min="7692" max="7692" width="14" style="128" bestFit="1" customWidth="1"/>
    <col min="7693" max="7693" width="10.140625" style="128" bestFit="1" customWidth="1"/>
    <col min="7694" max="7927" width="9.140625" style="128"/>
    <col min="7928" max="7928" width="2.7109375" style="128" customWidth="1"/>
    <col min="7929" max="7929" width="3.140625" style="128" customWidth="1"/>
    <col min="7930" max="7930" width="43.42578125" style="128" customWidth="1"/>
    <col min="7931" max="7931" width="13.28515625" style="128" bestFit="1" customWidth="1"/>
    <col min="7932" max="7932" width="9.140625" style="128" bestFit="1" customWidth="1"/>
    <col min="7933" max="7934" width="7.85546875" style="128" bestFit="1" customWidth="1"/>
    <col min="7935" max="7936" width="9.140625" style="128" bestFit="1" customWidth="1"/>
    <col min="7937" max="7937" width="12.7109375" style="128" bestFit="1" customWidth="1"/>
    <col min="7938" max="7939" width="9.140625" style="128" bestFit="1" customWidth="1"/>
    <col min="7940" max="7940" width="10.140625" style="128" bestFit="1" customWidth="1"/>
    <col min="7941" max="7941" width="10.7109375" style="128" bestFit="1" customWidth="1"/>
    <col min="7942" max="7942" width="9.85546875" style="128" bestFit="1" customWidth="1"/>
    <col min="7943" max="7943" width="10.7109375" style="128" customWidth="1"/>
    <col min="7944" max="7947" width="0" style="128" hidden="1" customWidth="1"/>
    <col min="7948" max="7948" width="14" style="128" bestFit="1" customWidth="1"/>
    <col min="7949" max="7949" width="10.140625" style="128" bestFit="1" customWidth="1"/>
    <col min="7950" max="8183" width="9.140625" style="128"/>
    <col min="8184" max="8184" width="2.7109375" style="128" customWidth="1"/>
    <col min="8185" max="8185" width="3.140625" style="128" customWidth="1"/>
    <col min="8186" max="8186" width="43.42578125" style="128" customWidth="1"/>
    <col min="8187" max="8187" width="13.28515625" style="128" bestFit="1" customWidth="1"/>
    <col min="8188" max="8188" width="9.140625" style="128" bestFit="1" customWidth="1"/>
    <col min="8189" max="8190" width="7.85546875" style="128" bestFit="1" customWidth="1"/>
    <col min="8191" max="8192" width="9.140625" style="128" bestFit="1" customWidth="1"/>
    <col min="8193" max="8193" width="12.7109375" style="128" bestFit="1" customWidth="1"/>
    <col min="8194" max="8195" width="9.140625" style="128" bestFit="1" customWidth="1"/>
    <col min="8196" max="8196" width="10.140625" style="128" bestFit="1" customWidth="1"/>
    <col min="8197" max="8197" width="10.7109375" style="128" bestFit="1" customWidth="1"/>
    <col min="8198" max="8198" width="9.85546875" style="128" bestFit="1" customWidth="1"/>
    <col min="8199" max="8199" width="10.7109375" style="128" customWidth="1"/>
    <col min="8200" max="8203" width="0" style="128" hidden="1" customWidth="1"/>
    <col min="8204" max="8204" width="14" style="128" bestFit="1" customWidth="1"/>
    <col min="8205" max="8205" width="10.140625" style="128" bestFit="1" customWidth="1"/>
    <col min="8206" max="8439" width="9.140625" style="128"/>
    <col min="8440" max="8440" width="2.7109375" style="128" customWidth="1"/>
    <col min="8441" max="8441" width="3.140625" style="128" customWidth="1"/>
    <col min="8442" max="8442" width="43.42578125" style="128" customWidth="1"/>
    <col min="8443" max="8443" width="13.28515625" style="128" bestFit="1" customWidth="1"/>
    <col min="8444" max="8444" width="9.140625" style="128" bestFit="1" customWidth="1"/>
    <col min="8445" max="8446" width="7.85546875" style="128" bestFit="1" customWidth="1"/>
    <col min="8447" max="8448" width="9.140625" style="128" bestFit="1" customWidth="1"/>
    <col min="8449" max="8449" width="12.7109375" style="128" bestFit="1" customWidth="1"/>
    <col min="8450" max="8451" width="9.140625" style="128" bestFit="1" customWidth="1"/>
    <col min="8452" max="8452" width="10.140625" style="128" bestFit="1" customWidth="1"/>
    <col min="8453" max="8453" width="10.7109375" style="128" bestFit="1" customWidth="1"/>
    <col min="8454" max="8454" width="9.85546875" style="128" bestFit="1" customWidth="1"/>
    <col min="8455" max="8455" width="10.7109375" style="128" customWidth="1"/>
    <col min="8456" max="8459" width="0" style="128" hidden="1" customWidth="1"/>
    <col min="8460" max="8460" width="14" style="128" bestFit="1" customWidth="1"/>
    <col min="8461" max="8461" width="10.140625" style="128" bestFit="1" customWidth="1"/>
    <col min="8462" max="8695" width="9.140625" style="128"/>
    <col min="8696" max="8696" width="2.7109375" style="128" customWidth="1"/>
    <col min="8697" max="8697" width="3.140625" style="128" customWidth="1"/>
    <col min="8698" max="8698" width="43.42578125" style="128" customWidth="1"/>
    <col min="8699" max="8699" width="13.28515625" style="128" bestFit="1" customWidth="1"/>
    <col min="8700" max="8700" width="9.140625" style="128" bestFit="1" customWidth="1"/>
    <col min="8701" max="8702" width="7.85546875" style="128" bestFit="1" customWidth="1"/>
    <col min="8703" max="8704" width="9.140625" style="128" bestFit="1" customWidth="1"/>
    <col min="8705" max="8705" width="12.7109375" style="128" bestFit="1" customWidth="1"/>
    <col min="8706" max="8707" width="9.140625" style="128" bestFit="1" customWidth="1"/>
    <col min="8708" max="8708" width="10.140625" style="128" bestFit="1" customWidth="1"/>
    <col min="8709" max="8709" width="10.7109375" style="128" bestFit="1" customWidth="1"/>
    <col min="8710" max="8710" width="9.85546875" style="128" bestFit="1" customWidth="1"/>
    <col min="8711" max="8711" width="10.7109375" style="128" customWidth="1"/>
    <col min="8712" max="8715" width="0" style="128" hidden="1" customWidth="1"/>
    <col min="8716" max="8716" width="14" style="128" bestFit="1" customWidth="1"/>
    <col min="8717" max="8717" width="10.140625" style="128" bestFit="1" customWidth="1"/>
    <col min="8718" max="8951" width="9.140625" style="128"/>
    <col min="8952" max="8952" width="2.7109375" style="128" customWidth="1"/>
    <col min="8953" max="8953" width="3.140625" style="128" customWidth="1"/>
    <col min="8954" max="8954" width="43.42578125" style="128" customWidth="1"/>
    <col min="8955" max="8955" width="13.28515625" style="128" bestFit="1" customWidth="1"/>
    <col min="8956" max="8956" width="9.140625" style="128" bestFit="1" customWidth="1"/>
    <col min="8957" max="8958" width="7.85546875" style="128" bestFit="1" customWidth="1"/>
    <col min="8959" max="8960" width="9.140625" style="128" bestFit="1" customWidth="1"/>
    <col min="8961" max="8961" width="12.7109375" style="128" bestFit="1" customWidth="1"/>
    <col min="8962" max="8963" width="9.140625" style="128" bestFit="1" customWidth="1"/>
    <col min="8964" max="8964" width="10.140625" style="128" bestFit="1" customWidth="1"/>
    <col min="8965" max="8965" width="10.7109375" style="128" bestFit="1" customWidth="1"/>
    <col min="8966" max="8966" width="9.85546875" style="128" bestFit="1" customWidth="1"/>
    <col min="8967" max="8967" width="10.7109375" style="128" customWidth="1"/>
    <col min="8968" max="8971" width="0" style="128" hidden="1" customWidth="1"/>
    <col min="8972" max="8972" width="14" style="128" bestFit="1" customWidth="1"/>
    <col min="8973" max="8973" width="10.140625" style="128" bestFit="1" customWidth="1"/>
    <col min="8974" max="9207" width="9.140625" style="128"/>
    <col min="9208" max="9208" width="2.7109375" style="128" customWidth="1"/>
    <col min="9209" max="9209" width="3.140625" style="128" customWidth="1"/>
    <col min="9210" max="9210" width="43.42578125" style="128" customWidth="1"/>
    <col min="9211" max="9211" width="13.28515625" style="128" bestFit="1" customWidth="1"/>
    <col min="9212" max="9212" width="9.140625" style="128" bestFit="1" customWidth="1"/>
    <col min="9213" max="9214" width="7.85546875" style="128" bestFit="1" customWidth="1"/>
    <col min="9215" max="9216" width="9.140625" style="128" bestFit="1" customWidth="1"/>
    <col min="9217" max="9217" width="12.7109375" style="128" bestFit="1" customWidth="1"/>
    <col min="9218" max="9219" width="9.140625" style="128" bestFit="1" customWidth="1"/>
    <col min="9220" max="9220" width="10.140625" style="128" bestFit="1" customWidth="1"/>
    <col min="9221" max="9221" width="10.7109375" style="128" bestFit="1" customWidth="1"/>
    <col min="9222" max="9222" width="9.85546875" style="128" bestFit="1" customWidth="1"/>
    <col min="9223" max="9223" width="10.7109375" style="128" customWidth="1"/>
    <col min="9224" max="9227" width="0" style="128" hidden="1" customWidth="1"/>
    <col min="9228" max="9228" width="14" style="128" bestFit="1" customWidth="1"/>
    <col min="9229" max="9229" width="10.140625" style="128" bestFit="1" customWidth="1"/>
    <col min="9230" max="9463" width="9.140625" style="128"/>
    <col min="9464" max="9464" width="2.7109375" style="128" customWidth="1"/>
    <col min="9465" max="9465" width="3.140625" style="128" customWidth="1"/>
    <col min="9466" max="9466" width="43.42578125" style="128" customWidth="1"/>
    <col min="9467" max="9467" width="13.28515625" style="128" bestFit="1" customWidth="1"/>
    <col min="9468" max="9468" width="9.140625" style="128" bestFit="1" customWidth="1"/>
    <col min="9469" max="9470" width="7.85546875" style="128" bestFit="1" customWidth="1"/>
    <col min="9471" max="9472" width="9.140625" style="128" bestFit="1" customWidth="1"/>
    <col min="9473" max="9473" width="12.7109375" style="128" bestFit="1" customWidth="1"/>
    <col min="9474" max="9475" width="9.140625" style="128" bestFit="1" customWidth="1"/>
    <col min="9476" max="9476" width="10.140625" style="128" bestFit="1" customWidth="1"/>
    <col min="9477" max="9477" width="10.7109375" style="128" bestFit="1" customWidth="1"/>
    <col min="9478" max="9478" width="9.85546875" style="128" bestFit="1" customWidth="1"/>
    <col min="9479" max="9479" width="10.7109375" style="128" customWidth="1"/>
    <col min="9480" max="9483" width="0" style="128" hidden="1" customWidth="1"/>
    <col min="9484" max="9484" width="14" style="128" bestFit="1" customWidth="1"/>
    <col min="9485" max="9485" width="10.140625" style="128" bestFit="1" customWidth="1"/>
    <col min="9486" max="9719" width="9.140625" style="128"/>
    <col min="9720" max="9720" width="2.7109375" style="128" customWidth="1"/>
    <col min="9721" max="9721" width="3.140625" style="128" customWidth="1"/>
    <col min="9722" max="9722" width="43.42578125" style="128" customWidth="1"/>
    <col min="9723" max="9723" width="13.28515625" style="128" bestFit="1" customWidth="1"/>
    <col min="9724" max="9724" width="9.140625" style="128" bestFit="1" customWidth="1"/>
    <col min="9725" max="9726" width="7.85546875" style="128" bestFit="1" customWidth="1"/>
    <col min="9727" max="9728" width="9.140625" style="128" bestFit="1" customWidth="1"/>
    <col min="9729" max="9729" width="12.7109375" style="128" bestFit="1" customWidth="1"/>
    <col min="9730" max="9731" width="9.140625" style="128" bestFit="1" customWidth="1"/>
    <col min="9732" max="9732" width="10.140625" style="128" bestFit="1" customWidth="1"/>
    <col min="9733" max="9733" width="10.7109375" style="128" bestFit="1" customWidth="1"/>
    <col min="9734" max="9734" width="9.85546875" style="128" bestFit="1" customWidth="1"/>
    <col min="9735" max="9735" width="10.7109375" style="128" customWidth="1"/>
    <col min="9736" max="9739" width="0" style="128" hidden="1" customWidth="1"/>
    <col min="9740" max="9740" width="14" style="128" bestFit="1" customWidth="1"/>
    <col min="9741" max="9741" width="10.140625" style="128" bestFit="1" customWidth="1"/>
    <col min="9742" max="9975" width="9.140625" style="128"/>
    <col min="9976" max="9976" width="2.7109375" style="128" customWidth="1"/>
    <col min="9977" max="9977" width="3.140625" style="128" customWidth="1"/>
    <col min="9978" max="9978" width="43.42578125" style="128" customWidth="1"/>
    <col min="9979" max="9979" width="13.28515625" style="128" bestFit="1" customWidth="1"/>
    <col min="9980" max="9980" width="9.140625" style="128" bestFit="1" customWidth="1"/>
    <col min="9981" max="9982" width="7.85546875" style="128" bestFit="1" customWidth="1"/>
    <col min="9983" max="9984" width="9.140625" style="128" bestFit="1" customWidth="1"/>
    <col min="9985" max="9985" width="12.7109375" style="128" bestFit="1" customWidth="1"/>
    <col min="9986" max="9987" width="9.140625" style="128" bestFit="1" customWidth="1"/>
    <col min="9988" max="9988" width="10.140625" style="128" bestFit="1" customWidth="1"/>
    <col min="9989" max="9989" width="10.7109375" style="128" bestFit="1" customWidth="1"/>
    <col min="9990" max="9990" width="9.85546875" style="128" bestFit="1" customWidth="1"/>
    <col min="9991" max="9991" width="10.7109375" style="128" customWidth="1"/>
    <col min="9992" max="9995" width="0" style="128" hidden="1" customWidth="1"/>
    <col min="9996" max="9996" width="14" style="128" bestFit="1" customWidth="1"/>
    <col min="9997" max="9997" width="10.140625" style="128" bestFit="1" customWidth="1"/>
    <col min="9998" max="10231" width="9.140625" style="128"/>
    <col min="10232" max="10232" width="2.7109375" style="128" customWidth="1"/>
    <col min="10233" max="10233" width="3.140625" style="128" customWidth="1"/>
    <col min="10234" max="10234" width="43.42578125" style="128" customWidth="1"/>
    <col min="10235" max="10235" width="13.28515625" style="128" bestFit="1" customWidth="1"/>
    <col min="10236" max="10236" width="9.140625" style="128" bestFit="1" customWidth="1"/>
    <col min="10237" max="10238" width="7.85546875" style="128" bestFit="1" customWidth="1"/>
    <col min="10239" max="10240" width="9.140625" style="128" bestFit="1" customWidth="1"/>
    <col min="10241" max="10241" width="12.7109375" style="128" bestFit="1" customWidth="1"/>
    <col min="10242" max="10243" width="9.140625" style="128" bestFit="1" customWidth="1"/>
    <col min="10244" max="10244" width="10.140625" style="128" bestFit="1" customWidth="1"/>
    <col min="10245" max="10245" width="10.7109375" style="128" bestFit="1" customWidth="1"/>
    <col min="10246" max="10246" width="9.85546875" style="128" bestFit="1" customWidth="1"/>
    <col min="10247" max="10247" width="10.7109375" style="128" customWidth="1"/>
    <col min="10248" max="10251" width="0" style="128" hidden="1" customWidth="1"/>
    <col min="10252" max="10252" width="14" style="128" bestFit="1" customWidth="1"/>
    <col min="10253" max="10253" width="10.140625" style="128" bestFit="1" customWidth="1"/>
    <col min="10254" max="10487" width="9.140625" style="128"/>
    <col min="10488" max="10488" width="2.7109375" style="128" customWidth="1"/>
    <col min="10489" max="10489" width="3.140625" style="128" customWidth="1"/>
    <col min="10490" max="10490" width="43.42578125" style="128" customWidth="1"/>
    <col min="10491" max="10491" width="13.28515625" style="128" bestFit="1" customWidth="1"/>
    <col min="10492" max="10492" width="9.140625" style="128" bestFit="1" customWidth="1"/>
    <col min="10493" max="10494" width="7.85546875" style="128" bestFit="1" customWidth="1"/>
    <col min="10495" max="10496" width="9.140625" style="128" bestFit="1" customWidth="1"/>
    <col min="10497" max="10497" width="12.7109375" style="128" bestFit="1" customWidth="1"/>
    <col min="10498" max="10499" width="9.140625" style="128" bestFit="1" customWidth="1"/>
    <col min="10500" max="10500" width="10.140625" style="128" bestFit="1" customWidth="1"/>
    <col min="10501" max="10501" width="10.7109375" style="128" bestFit="1" customWidth="1"/>
    <col min="10502" max="10502" width="9.85546875" style="128" bestFit="1" customWidth="1"/>
    <col min="10503" max="10503" width="10.7109375" style="128" customWidth="1"/>
    <col min="10504" max="10507" width="0" style="128" hidden="1" customWidth="1"/>
    <col min="10508" max="10508" width="14" style="128" bestFit="1" customWidth="1"/>
    <col min="10509" max="10509" width="10.140625" style="128" bestFit="1" customWidth="1"/>
    <col min="10510" max="10743" width="9.140625" style="128"/>
    <col min="10744" max="10744" width="2.7109375" style="128" customWidth="1"/>
    <col min="10745" max="10745" width="3.140625" style="128" customWidth="1"/>
    <col min="10746" max="10746" width="43.42578125" style="128" customWidth="1"/>
    <col min="10747" max="10747" width="13.28515625" style="128" bestFit="1" customWidth="1"/>
    <col min="10748" max="10748" width="9.140625" style="128" bestFit="1" customWidth="1"/>
    <col min="10749" max="10750" width="7.85546875" style="128" bestFit="1" customWidth="1"/>
    <col min="10751" max="10752" width="9.140625" style="128" bestFit="1" customWidth="1"/>
    <col min="10753" max="10753" width="12.7109375" style="128" bestFit="1" customWidth="1"/>
    <col min="10754" max="10755" width="9.140625" style="128" bestFit="1" customWidth="1"/>
    <col min="10756" max="10756" width="10.140625" style="128" bestFit="1" customWidth="1"/>
    <col min="10757" max="10757" width="10.7109375" style="128" bestFit="1" customWidth="1"/>
    <col min="10758" max="10758" width="9.85546875" style="128" bestFit="1" customWidth="1"/>
    <col min="10759" max="10759" width="10.7109375" style="128" customWidth="1"/>
    <col min="10760" max="10763" width="0" style="128" hidden="1" customWidth="1"/>
    <col min="10764" max="10764" width="14" style="128" bestFit="1" customWidth="1"/>
    <col min="10765" max="10765" width="10.140625" style="128" bestFit="1" customWidth="1"/>
    <col min="10766" max="10999" width="9.140625" style="128"/>
    <col min="11000" max="11000" width="2.7109375" style="128" customWidth="1"/>
    <col min="11001" max="11001" width="3.140625" style="128" customWidth="1"/>
    <col min="11002" max="11002" width="43.42578125" style="128" customWidth="1"/>
    <col min="11003" max="11003" width="13.28515625" style="128" bestFit="1" customWidth="1"/>
    <col min="11004" max="11004" width="9.140625" style="128" bestFit="1" customWidth="1"/>
    <col min="11005" max="11006" width="7.85546875" style="128" bestFit="1" customWidth="1"/>
    <col min="11007" max="11008" width="9.140625" style="128" bestFit="1" customWidth="1"/>
    <col min="11009" max="11009" width="12.7109375" style="128" bestFit="1" customWidth="1"/>
    <col min="11010" max="11011" width="9.140625" style="128" bestFit="1" customWidth="1"/>
    <col min="11012" max="11012" width="10.140625" style="128" bestFit="1" customWidth="1"/>
    <col min="11013" max="11013" width="10.7109375" style="128" bestFit="1" customWidth="1"/>
    <col min="11014" max="11014" width="9.85546875" style="128" bestFit="1" customWidth="1"/>
    <col min="11015" max="11015" width="10.7109375" style="128" customWidth="1"/>
    <col min="11016" max="11019" width="0" style="128" hidden="1" customWidth="1"/>
    <col min="11020" max="11020" width="14" style="128" bestFit="1" customWidth="1"/>
    <col min="11021" max="11021" width="10.140625" style="128" bestFit="1" customWidth="1"/>
    <col min="11022" max="11255" width="9.140625" style="128"/>
    <col min="11256" max="11256" width="2.7109375" style="128" customWidth="1"/>
    <col min="11257" max="11257" width="3.140625" style="128" customWidth="1"/>
    <col min="11258" max="11258" width="43.42578125" style="128" customWidth="1"/>
    <col min="11259" max="11259" width="13.28515625" style="128" bestFit="1" customWidth="1"/>
    <col min="11260" max="11260" width="9.140625" style="128" bestFit="1" customWidth="1"/>
    <col min="11261" max="11262" width="7.85546875" style="128" bestFit="1" customWidth="1"/>
    <col min="11263" max="11264" width="9.140625" style="128" bestFit="1" customWidth="1"/>
    <col min="11265" max="11265" width="12.7109375" style="128" bestFit="1" customWidth="1"/>
    <col min="11266" max="11267" width="9.140625" style="128" bestFit="1" customWidth="1"/>
    <col min="11268" max="11268" width="10.140625" style="128" bestFit="1" customWidth="1"/>
    <col min="11269" max="11269" width="10.7109375" style="128" bestFit="1" customWidth="1"/>
    <col min="11270" max="11270" width="9.85546875" style="128" bestFit="1" customWidth="1"/>
    <col min="11271" max="11271" width="10.7109375" style="128" customWidth="1"/>
    <col min="11272" max="11275" width="0" style="128" hidden="1" customWidth="1"/>
    <col min="11276" max="11276" width="14" style="128" bestFit="1" customWidth="1"/>
    <col min="11277" max="11277" width="10.140625" style="128" bestFit="1" customWidth="1"/>
    <col min="11278" max="11511" width="9.140625" style="128"/>
    <col min="11512" max="11512" width="2.7109375" style="128" customWidth="1"/>
    <col min="11513" max="11513" width="3.140625" style="128" customWidth="1"/>
    <col min="11514" max="11514" width="43.42578125" style="128" customWidth="1"/>
    <col min="11515" max="11515" width="13.28515625" style="128" bestFit="1" customWidth="1"/>
    <col min="11516" max="11516" width="9.140625" style="128" bestFit="1" customWidth="1"/>
    <col min="11517" max="11518" width="7.85546875" style="128" bestFit="1" customWidth="1"/>
    <col min="11519" max="11520" width="9.140625" style="128" bestFit="1" customWidth="1"/>
    <col min="11521" max="11521" width="12.7109375" style="128" bestFit="1" customWidth="1"/>
    <col min="11522" max="11523" width="9.140625" style="128" bestFit="1" customWidth="1"/>
    <col min="11524" max="11524" width="10.140625" style="128" bestFit="1" customWidth="1"/>
    <col min="11525" max="11525" width="10.7109375" style="128" bestFit="1" customWidth="1"/>
    <col min="11526" max="11526" width="9.85546875" style="128" bestFit="1" customWidth="1"/>
    <col min="11527" max="11527" width="10.7109375" style="128" customWidth="1"/>
    <col min="11528" max="11531" width="0" style="128" hidden="1" customWidth="1"/>
    <col min="11532" max="11532" width="14" style="128" bestFit="1" customWidth="1"/>
    <col min="11533" max="11533" width="10.140625" style="128" bestFit="1" customWidth="1"/>
    <col min="11534" max="11767" width="9.140625" style="128"/>
    <col min="11768" max="11768" width="2.7109375" style="128" customWidth="1"/>
    <col min="11769" max="11769" width="3.140625" style="128" customWidth="1"/>
    <col min="11770" max="11770" width="43.42578125" style="128" customWidth="1"/>
    <col min="11771" max="11771" width="13.28515625" style="128" bestFit="1" customWidth="1"/>
    <col min="11772" max="11772" width="9.140625" style="128" bestFit="1" customWidth="1"/>
    <col min="11773" max="11774" width="7.85546875" style="128" bestFit="1" customWidth="1"/>
    <col min="11775" max="11776" width="9.140625" style="128" bestFit="1" customWidth="1"/>
    <col min="11777" max="11777" width="12.7109375" style="128" bestFit="1" customWidth="1"/>
    <col min="11778" max="11779" width="9.140625" style="128" bestFit="1" customWidth="1"/>
    <col min="11780" max="11780" width="10.140625" style="128" bestFit="1" customWidth="1"/>
    <col min="11781" max="11781" width="10.7109375" style="128" bestFit="1" customWidth="1"/>
    <col min="11782" max="11782" width="9.85546875" style="128" bestFit="1" customWidth="1"/>
    <col min="11783" max="11783" width="10.7109375" style="128" customWidth="1"/>
    <col min="11784" max="11787" width="0" style="128" hidden="1" customWidth="1"/>
    <col min="11788" max="11788" width="14" style="128" bestFit="1" customWidth="1"/>
    <col min="11789" max="11789" width="10.140625" style="128" bestFit="1" customWidth="1"/>
    <col min="11790" max="12023" width="9.140625" style="128"/>
    <col min="12024" max="12024" width="2.7109375" style="128" customWidth="1"/>
    <col min="12025" max="12025" width="3.140625" style="128" customWidth="1"/>
    <col min="12026" max="12026" width="43.42578125" style="128" customWidth="1"/>
    <col min="12027" max="12027" width="13.28515625" style="128" bestFit="1" customWidth="1"/>
    <col min="12028" max="12028" width="9.140625" style="128" bestFit="1" customWidth="1"/>
    <col min="12029" max="12030" width="7.85546875" style="128" bestFit="1" customWidth="1"/>
    <col min="12031" max="12032" width="9.140625" style="128" bestFit="1" customWidth="1"/>
    <col min="12033" max="12033" width="12.7109375" style="128" bestFit="1" customWidth="1"/>
    <col min="12034" max="12035" width="9.140625" style="128" bestFit="1" customWidth="1"/>
    <col min="12036" max="12036" width="10.140625" style="128" bestFit="1" customWidth="1"/>
    <col min="12037" max="12037" width="10.7109375" style="128" bestFit="1" customWidth="1"/>
    <col min="12038" max="12038" width="9.85546875" style="128" bestFit="1" customWidth="1"/>
    <col min="12039" max="12039" width="10.7109375" style="128" customWidth="1"/>
    <col min="12040" max="12043" width="0" style="128" hidden="1" customWidth="1"/>
    <col min="12044" max="12044" width="14" style="128" bestFit="1" customWidth="1"/>
    <col min="12045" max="12045" width="10.140625" style="128" bestFit="1" customWidth="1"/>
    <col min="12046" max="12279" width="9.140625" style="128"/>
    <col min="12280" max="12280" width="2.7109375" style="128" customWidth="1"/>
    <col min="12281" max="12281" width="3.140625" style="128" customWidth="1"/>
    <col min="12282" max="12282" width="43.42578125" style="128" customWidth="1"/>
    <col min="12283" max="12283" width="13.28515625" style="128" bestFit="1" customWidth="1"/>
    <col min="12284" max="12284" width="9.140625" style="128" bestFit="1" customWidth="1"/>
    <col min="12285" max="12286" width="7.85546875" style="128" bestFit="1" customWidth="1"/>
    <col min="12287" max="12288" width="9.140625" style="128" bestFit="1" customWidth="1"/>
    <col min="12289" max="12289" width="12.7109375" style="128" bestFit="1" customWidth="1"/>
    <col min="12290" max="12291" width="9.140625" style="128" bestFit="1" customWidth="1"/>
    <col min="12292" max="12292" width="10.140625" style="128" bestFit="1" customWidth="1"/>
    <col min="12293" max="12293" width="10.7109375" style="128" bestFit="1" customWidth="1"/>
    <col min="12294" max="12294" width="9.85546875" style="128" bestFit="1" customWidth="1"/>
    <col min="12295" max="12295" width="10.7109375" style="128" customWidth="1"/>
    <col min="12296" max="12299" width="0" style="128" hidden="1" customWidth="1"/>
    <col min="12300" max="12300" width="14" style="128" bestFit="1" customWidth="1"/>
    <col min="12301" max="12301" width="10.140625" style="128" bestFit="1" customWidth="1"/>
    <col min="12302" max="12535" width="9.140625" style="128"/>
    <col min="12536" max="12536" width="2.7109375" style="128" customWidth="1"/>
    <col min="12537" max="12537" width="3.140625" style="128" customWidth="1"/>
    <col min="12538" max="12538" width="43.42578125" style="128" customWidth="1"/>
    <col min="12539" max="12539" width="13.28515625" style="128" bestFit="1" customWidth="1"/>
    <col min="12540" max="12540" width="9.140625" style="128" bestFit="1" customWidth="1"/>
    <col min="12541" max="12542" width="7.85546875" style="128" bestFit="1" customWidth="1"/>
    <col min="12543" max="12544" width="9.140625" style="128" bestFit="1" customWidth="1"/>
    <col min="12545" max="12545" width="12.7109375" style="128" bestFit="1" customWidth="1"/>
    <col min="12546" max="12547" width="9.140625" style="128" bestFit="1" customWidth="1"/>
    <col min="12548" max="12548" width="10.140625" style="128" bestFit="1" customWidth="1"/>
    <col min="12549" max="12549" width="10.7109375" style="128" bestFit="1" customWidth="1"/>
    <col min="12550" max="12550" width="9.85546875" style="128" bestFit="1" customWidth="1"/>
    <col min="12551" max="12551" width="10.7109375" style="128" customWidth="1"/>
    <col min="12552" max="12555" width="0" style="128" hidden="1" customWidth="1"/>
    <col min="12556" max="12556" width="14" style="128" bestFit="1" customWidth="1"/>
    <col min="12557" max="12557" width="10.140625" style="128" bestFit="1" customWidth="1"/>
    <col min="12558" max="12791" width="9.140625" style="128"/>
    <col min="12792" max="12792" width="2.7109375" style="128" customWidth="1"/>
    <col min="12793" max="12793" width="3.140625" style="128" customWidth="1"/>
    <col min="12794" max="12794" width="43.42578125" style="128" customWidth="1"/>
    <col min="12795" max="12795" width="13.28515625" style="128" bestFit="1" customWidth="1"/>
    <col min="12796" max="12796" width="9.140625" style="128" bestFit="1" customWidth="1"/>
    <col min="12797" max="12798" width="7.85546875" style="128" bestFit="1" customWidth="1"/>
    <col min="12799" max="12800" width="9.140625" style="128" bestFit="1" customWidth="1"/>
    <col min="12801" max="12801" width="12.7109375" style="128" bestFit="1" customWidth="1"/>
    <col min="12802" max="12803" width="9.140625" style="128" bestFit="1" customWidth="1"/>
    <col min="12804" max="12804" width="10.140625" style="128" bestFit="1" customWidth="1"/>
    <col min="12805" max="12805" width="10.7109375" style="128" bestFit="1" customWidth="1"/>
    <col min="12806" max="12806" width="9.85546875" style="128" bestFit="1" customWidth="1"/>
    <col min="12807" max="12807" width="10.7109375" style="128" customWidth="1"/>
    <col min="12808" max="12811" width="0" style="128" hidden="1" customWidth="1"/>
    <col min="12812" max="12812" width="14" style="128" bestFit="1" customWidth="1"/>
    <col min="12813" max="12813" width="10.140625" style="128" bestFit="1" customWidth="1"/>
    <col min="12814" max="13047" width="9.140625" style="128"/>
    <col min="13048" max="13048" width="2.7109375" style="128" customWidth="1"/>
    <col min="13049" max="13049" width="3.140625" style="128" customWidth="1"/>
    <col min="13050" max="13050" width="43.42578125" style="128" customWidth="1"/>
    <col min="13051" max="13051" width="13.28515625" style="128" bestFit="1" customWidth="1"/>
    <col min="13052" max="13052" width="9.140625" style="128" bestFit="1" customWidth="1"/>
    <col min="13053" max="13054" width="7.85546875" style="128" bestFit="1" customWidth="1"/>
    <col min="13055" max="13056" width="9.140625" style="128" bestFit="1" customWidth="1"/>
    <col min="13057" max="13057" width="12.7109375" style="128" bestFit="1" customWidth="1"/>
    <col min="13058" max="13059" width="9.140625" style="128" bestFit="1" customWidth="1"/>
    <col min="13060" max="13060" width="10.140625" style="128" bestFit="1" customWidth="1"/>
    <col min="13061" max="13061" width="10.7109375" style="128" bestFit="1" customWidth="1"/>
    <col min="13062" max="13062" width="9.85546875" style="128" bestFit="1" customWidth="1"/>
    <col min="13063" max="13063" width="10.7109375" style="128" customWidth="1"/>
    <col min="13064" max="13067" width="0" style="128" hidden="1" customWidth="1"/>
    <col min="13068" max="13068" width="14" style="128" bestFit="1" customWidth="1"/>
    <col min="13069" max="13069" width="10.140625" style="128" bestFit="1" customWidth="1"/>
    <col min="13070" max="13303" width="9.140625" style="128"/>
    <col min="13304" max="13304" width="2.7109375" style="128" customWidth="1"/>
    <col min="13305" max="13305" width="3.140625" style="128" customWidth="1"/>
    <col min="13306" max="13306" width="43.42578125" style="128" customWidth="1"/>
    <col min="13307" max="13307" width="13.28515625" style="128" bestFit="1" customWidth="1"/>
    <col min="13308" max="13308" width="9.140625" style="128" bestFit="1" customWidth="1"/>
    <col min="13309" max="13310" width="7.85546875" style="128" bestFit="1" customWidth="1"/>
    <col min="13311" max="13312" width="9.140625" style="128" bestFit="1" customWidth="1"/>
    <col min="13313" max="13313" width="12.7109375" style="128" bestFit="1" customWidth="1"/>
    <col min="13314" max="13315" width="9.140625" style="128" bestFit="1" customWidth="1"/>
    <col min="13316" max="13316" width="10.140625" style="128" bestFit="1" customWidth="1"/>
    <col min="13317" max="13317" width="10.7109375" style="128" bestFit="1" customWidth="1"/>
    <col min="13318" max="13318" width="9.85546875" style="128" bestFit="1" customWidth="1"/>
    <col min="13319" max="13319" width="10.7109375" style="128" customWidth="1"/>
    <col min="13320" max="13323" width="0" style="128" hidden="1" customWidth="1"/>
    <col min="13324" max="13324" width="14" style="128" bestFit="1" customWidth="1"/>
    <col min="13325" max="13325" width="10.140625" style="128" bestFit="1" customWidth="1"/>
    <col min="13326" max="13559" width="9.140625" style="128"/>
    <col min="13560" max="13560" width="2.7109375" style="128" customWidth="1"/>
    <col min="13561" max="13561" width="3.140625" style="128" customWidth="1"/>
    <col min="13562" max="13562" width="43.42578125" style="128" customWidth="1"/>
    <col min="13563" max="13563" width="13.28515625" style="128" bestFit="1" customWidth="1"/>
    <col min="13564" max="13564" width="9.140625" style="128" bestFit="1" customWidth="1"/>
    <col min="13565" max="13566" width="7.85546875" style="128" bestFit="1" customWidth="1"/>
    <col min="13567" max="13568" width="9.140625" style="128" bestFit="1" customWidth="1"/>
    <col min="13569" max="13569" width="12.7109375" style="128" bestFit="1" customWidth="1"/>
    <col min="13570" max="13571" width="9.140625" style="128" bestFit="1" customWidth="1"/>
    <col min="13572" max="13572" width="10.140625" style="128" bestFit="1" customWidth="1"/>
    <col min="13573" max="13573" width="10.7109375" style="128" bestFit="1" customWidth="1"/>
    <col min="13574" max="13574" width="9.85546875" style="128" bestFit="1" customWidth="1"/>
    <col min="13575" max="13575" width="10.7109375" style="128" customWidth="1"/>
    <col min="13576" max="13579" width="0" style="128" hidden="1" customWidth="1"/>
    <col min="13580" max="13580" width="14" style="128" bestFit="1" customWidth="1"/>
    <col min="13581" max="13581" width="10.140625" style="128" bestFit="1" customWidth="1"/>
    <col min="13582" max="13815" width="9.140625" style="128"/>
    <col min="13816" max="13816" width="2.7109375" style="128" customWidth="1"/>
    <col min="13817" max="13817" width="3.140625" style="128" customWidth="1"/>
    <col min="13818" max="13818" width="43.42578125" style="128" customWidth="1"/>
    <col min="13819" max="13819" width="13.28515625" style="128" bestFit="1" customWidth="1"/>
    <col min="13820" max="13820" width="9.140625" style="128" bestFit="1" customWidth="1"/>
    <col min="13821" max="13822" width="7.85546875" style="128" bestFit="1" customWidth="1"/>
    <col min="13823" max="13824" width="9.140625" style="128" bestFit="1" customWidth="1"/>
    <col min="13825" max="13825" width="12.7109375" style="128" bestFit="1" customWidth="1"/>
    <col min="13826" max="13827" width="9.140625" style="128" bestFit="1" customWidth="1"/>
    <col min="13828" max="13828" width="10.140625" style="128" bestFit="1" customWidth="1"/>
    <col min="13829" max="13829" width="10.7109375" style="128" bestFit="1" customWidth="1"/>
    <col min="13830" max="13830" width="9.85546875" style="128" bestFit="1" customWidth="1"/>
    <col min="13831" max="13831" width="10.7109375" style="128" customWidth="1"/>
    <col min="13832" max="13835" width="0" style="128" hidden="1" customWidth="1"/>
    <col min="13836" max="13836" width="14" style="128" bestFit="1" customWidth="1"/>
    <col min="13837" max="13837" width="10.140625" style="128" bestFit="1" customWidth="1"/>
    <col min="13838" max="14071" width="9.140625" style="128"/>
    <col min="14072" max="14072" width="2.7109375" style="128" customWidth="1"/>
    <col min="14073" max="14073" width="3.140625" style="128" customWidth="1"/>
    <col min="14074" max="14074" width="43.42578125" style="128" customWidth="1"/>
    <col min="14075" max="14075" width="13.28515625" style="128" bestFit="1" customWidth="1"/>
    <col min="14076" max="14076" width="9.140625" style="128" bestFit="1" customWidth="1"/>
    <col min="14077" max="14078" width="7.85546875" style="128" bestFit="1" customWidth="1"/>
    <col min="14079" max="14080" width="9.140625" style="128" bestFit="1" customWidth="1"/>
    <col min="14081" max="14081" width="12.7109375" style="128" bestFit="1" customWidth="1"/>
    <col min="14082" max="14083" width="9.140625" style="128" bestFit="1" customWidth="1"/>
    <col min="14084" max="14084" width="10.140625" style="128" bestFit="1" customWidth="1"/>
    <col min="14085" max="14085" width="10.7109375" style="128" bestFit="1" customWidth="1"/>
    <col min="14086" max="14086" width="9.85546875" style="128" bestFit="1" customWidth="1"/>
    <col min="14087" max="14087" width="10.7109375" style="128" customWidth="1"/>
    <col min="14088" max="14091" width="0" style="128" hidden="1" customWidth="1"/>
    <col min="14092" max="14092" width="14" style="128" bestFit="1" customWidth="1"/>
    <col min="14093" max="14093" width="10.140625" style="128" bestFit="1" customWidth="1"/>
    <col min="14094" max="14327" width="9.140625" style="128"/>
    <col min="14328" max="14328" width="2.7109375" style="128" customWidth="1"/>
    <col min="14329" max="14329" width="3.140625" style="128" customWidth="1"/>
    <col min="14330" max="14330" width="43.42578125" style="128" customWidth="1"/>
    <col min="14331" max="14331" width="13.28515625" style="128" bestFit="1" customWidth="1"/>
    <col min="14332" max="14332" width="9.140625" style="128" bestFit="1" customWidth="1"/>
    <col min="14333" max="14334" width="7.85546875" style="128" bestFit="1" customWidth="1"/>
    <col min="14335" max="14336" width="9.140625" style="128" bestFit="1" customWidth="1"/>
    <col min="14337" max="14337" width="12.7109375" style="128" bestFit="1" customWidth="1"/>
    <col min="14338" max="14339" width="9.140625" style="128" bestFit="1" customWidth="1"/>
    <col min="14340" max="14340" width="10.140625" style="128" bestFit="1" customWidth="1"/>
    <col min="14341" max="14341" width="10.7109375" style="128" bestFit="1" customWidth="1"/>
    <col min="14342" max="14342" width="9.85546875" style="128" bestFit="1" customWidth="1"/>
    <col min="14343" max="14343" width="10.7109375" style="128" customWidth="1"/>
    <col min="14344" max="14347" width="0" style="128" hidden="1" customWidth="1"/>
    <col min="14348" max="14348" width="14" style="128" bestFit="1" customWidth="1"/>
    <col min="14349" max="14349" width="10.140625" style="128" bestFit="1" customWidth="1"/>
    <col min="14350" max="14583" width="9.140625" style="128"/>
    <col min="14584" max="14584" width="2.7109375" style="128" customWidth="1"/>
    <col min="14585" max="14585" width="3.140625" style="128" customWidth="1"/>
    <col min="14586" max="14586" width="43.42578125" style="128" customWidth="1"/>
    <col min="14587" max="14587" width="13.28515625" style="128" bestFit="1" customWidth="1"/>
    <col min="14588" max="14588" width="9.140625" style="128" bestFit="1" customWidth="1"/>
    <col min="14589" max="14590" width="7.85546875" style="128" bestFit="1" customWidth="1"/>
    <col min="14591" max="14592" width="9.140625" style="128" bestFit="1" customWidth="1"/>
    <col min="14593" max="14593" width="12.7109375" style="128" bestFit="1" customWidth="1"/>
    <col min="14594" max="14595" width="9.140625" style="128" bestFit="1" customWidth="1"/>
    <col min="14596" max="14596" width="10.140625" style="128" bestFit="1" customWidth="1"/>
    <col min="14597" max="14597" width="10.7109375" style="128" bestFit="1" customWidth="1"/>
    <col min="14598" max="14598" width="9.85546875" style="128" bestFit="1" customWidth="1"/>
    <col min="14599" max="14599" width="10.7109375" style="128" customWidth="1"/>
    <col min="14600" max="14603" width="0" style="128" hidden="1" customWidth="1"/>
    <col min="14604" max="14604" width="14" style="128" bestFit="1" customWidth="1"/>
    <col min="14605" max="14605" width="10.140625" style="128" bestFit="1" customWidth="1"/>
    <col min="14606" max="14839" width="9.140625" style="128"/>
    <col min="14840" max="14840" width="2.7109375" style="128" customWidth="1"/>
    <col min="14841" max="14841" width="3.140625" style="128" customWidth="1"/>
    <col min="14842" max="14842" width="43.42578125" style="128" customWidth="1"/>
    <col min="14843" max="14843" width="13.28515625" style="128" bestFit="1" customWidth="1"/>
    <col min="14844" max="14844" width="9.140625" style="128" bestFit="1" customWidth="1"/>
    <col min="14845" max="14846" width="7.85546875" style="128" bestFit="1" customWidth="1"/>
    <col min="14847" max="14848" width="9.140625" style="128" bestFit="1" customWidth="1"/>
    <col min="14849" max="14849" width="12.7109375" style="128" bestFit="1" customWidth="1"/>
    <col min="14850" max="14851" width="9.140625" style="128" bestFit="1" customWidth="1"/>
    <col min="14852" max="14852" width="10.140625" style="128" bestFit="1" customWidth="1"/>
    <col min="14853" max="14853" width="10.7109375" style="128" bestFit="1" customWidth="1"/>
    <col min="14854" max="14854" width="9.85546875" style="128" bestFit="1" customWidth="1"/>
    <col min="14855" max="14855" width="10.7109375" style="128" customWidth="1"/>
    <col min="14856" max="14859" width="0" style="128" hidden="1" customWidth="1"/>
    <col min="14860" max="14860" width="14" style="128" bestFit="1" customWidth="1"/>
    <col min="14861" max="14861" width="10.140625" style="128" bestFit="1" customWidth="1"/>
    <col min="14862" max="15095" width="9.140625" style="128"/>
    <col min="15096" max="15096" width="2.7109375" style="128" customWidth="1"/>
    <col min="15097" max="15097" width="3.140625" style="128" customWidth="1"/>
    <col min="15098" max="15098" width="43.42578125" style="128" customWidth="1"/>
    <col min="15099" max="15099" width="13.28515625" style="128" bestFit="1" customWidth="1"/>
    <col min="15100" max="15100" width="9.140625" style="128" bestFit="1" customWidth="1"/>
    <col min="15101" max="15102" width="7.85546875" style="128" bestFit="1" customWidth="1"/>
    <col min="15103" max="15104" width="9.140625" style="128" bestFit="1" customWidth="1"/>
    <col min="15105" max="15105" width="12.7109375" style="128" bestFit="1" customWidth="1"/>
    <col min="15106" max="15107" width="9.140625" style="128" bestFit="1" customWidth="1"/>
    <col min="15108" max="15108" width="10.140625" style="128" bestFit="1" customWidth="1"/>
    <col min="15109" max="15109" width="10.7109375" style="128" bestFit="1" customWidth="1"/>
    <col min="15110" max="15110" width="9.85546875" style="128" bestFit="1" customWidth="1"/>
    <col min="15111" max="15111" width="10.7109375" style="128" customWidth="1"/>
    <col min="15112" max="15115" width="0" style="128" hidden="1" customWidth="1"/>
    <col min="15116" max="15116" width="14" style="128" bestFit="1" customWidth="1"/>
    <col min="15117" max="15117" width="10.140625" style="128" bestFit="1" customWidth="1"/>
    <col min="15118" max="15351" width="9.140625" style="128"/>
    <col min="15352" max="15352" width="2.7109375" style="128" customWidth="1"/>
    <col min="15353" max="15353" width="3.140625" style="128" customWidth="1"/>
    <col min="15354" max="15354" width="43.42578125" style="128" customWidth="1"/>
    <col min="15355" max="15355" width="13.28515625" style="128" bestFit="1" customWidth="1"/>
    <col min="15356" max="15356" width="9.140625" style="128" bestFit="1" customWidth="1"/>
    <col min="15357" max="15358" width="7.85546875" style="128" bestFit="1" customWidth="1"/>
    <col min="15359" max="15360" width="9.140625" style="128" bestFit="1" customWidth="1"/>
    <col min="15361" max="15361" width="12.7109375" style="128" bestFit="1" customWidth="1"/>
    <col min="15362" max="15363" width="9.140625" style="128" bestFit="1" customWidth="1"/>
    <col min="15364" max="15364" width="10.140625" style="128" bestFit="1" customWidth="1"/>
    <col min="15365" max="15365" width="10.7109375" style="128" bestFit="1" customWidth="1"/>
    <col min="15366" max="15366" width="9.85546875" style="128" bestFit="1" customWidth="1"/>
    <col min="15367" max="15367" width="10.7109375" style="128" customWidth="1"/>
    <col min="15368" max="15371" width="0" style="128" hidden="1" customWidth="1"/>
    <col min="15372" max="15372" width="14" style="128" bestFit="1" customWidth="1"/>
    <col min="15373" max="15373" width="10.140625" style="128" bestFit="1" customWidth="1"/>
    <col min="15374" max="15607" width="9.140625" style="128"/>
    <col min="15608" max="15608" width="2.7109375" style="128" customWidth="1"/>
    <col min="15609" max="15609" width="3.140625" style="128" customWidth="1"/>
    <col min="15610" max="15610" width="43.42578125" style="128" customWidth="1"/>
    <col min="15611" max="15611" width="13.28515625" style="128" bestFit="1" customWidth="1"/>
    <col min="15612" max="15612" width="9.140625" style="128" bestFit="1" customWidth="1"/>
    <col min="15613" max="15614" width="7.85546875" style="128" bestFit="1" customWidth="1"/>
    <col min="15615" max="15616" width="9.140625" style="128" bestFit="1" customWidth="1"/>
    <col min="15617" max="15617" width="12.7109375" style="128" bestFit="1" customWidth="1"/>
    <col min="15618" max="15619" width="9.140625" style="128" bestFit="1" customWidth="1"/>
    <col min="15620" max="15620" width="10.140625" style="128" bestFit="1" customWidth="1"/>
    <col min="15621" max="15621" width="10.7109375" style="128" bestFit="1" customWidth="1"/>
    <col min="15622" max="15622" width="9.85546875" style="128" bestFit="1" customWidth="1"/>
    <col min="15623" max="15623" width="10.7109375" style="128" customWidth="1"/>
    <col min="15624" max="15627" width="0" style="128" hidden="1" customWidth="1"/>
    <col min="15628" max="15628" width="14" style="128" bestFit="1" customWidth="1"/>
    <col min="15629" max="15629" width="10.140625" style="128" bestFit="1" customWidth="1"/>
    <col min="15630" max="15863" width="9.140625" style="128"/>
    <col min="15864" max="15864" width="2.7109375" style="128" customWidth="1"/>
    <col min="15865" max="15865" width="3.140625" style="128" customWidth="1"/>
    <col min="15866" max="15866" width="43.42578125" style="128" customWidth="1"/>
    <col min="15867" max="15867" width="13.28515625" style="128" bestFit="1" customWidth="1"/>
    <col min="15868" max="15868" width="9.140625" style="128" bestFit="1" customWidth="1"/>
    <col min="15869" max="15870" width="7.85546875" style="128" bestFit="1" customWidth="1"/>
    <col min="15871" max="15872" width="9.140625" style="128" bestFit="1" customWidth="1"/>
    <col min="15873" max="15873" width="12.7109375" style="128" bestFit="1" customWidth="1"/>
    <col min="15874" max="15875" width="9.140625" style="128" bestFit="1" customWidth="1"/>
    <col min="15876" max="15876" width="10.140625" style="128" bestFit="1" customWidth="1"/>
    <col min="15877" max="15877" width="10.7109375" style="128" bestFit="1" customWidth="1"/>
    <col min="15878" max="15878" width="9.85546875" style="128" bestFit="1" customWidth="1"/>
    <col min="15879" max="15879" width="10.7109375" style="128" customWidth="1"/>
    <col min="15880" max="15883" width="0" style="128" hidden="1" customWidth="1"/>
    <col min="15884" max="15884" width="14" style="128" bestFit="1" customWidth="1"/>
    <col min="15885" max="15885" width="10.140625" style="128" bestFit="1" customWidth="1"/>
    <col min="15886" max="16119" width="9.140625" style="128"/>
    <col min="16120" max="16120" width="2.7109375" style="128" customWidth="1"/>
    <col min="16121" max="16121" width="3.140625" style="128" customWidth="1"/>
    <col min="16122" max="16122" width="43.42578125" style="128" customWidth="1"/>
    <col min="16123" max="16123" width="13.28515625" style="128" bestFit="1" customWidth="1"/>
    <col min="16124" max="16124" width="9.140625" style="128" bestFit="1" customWidth="1"/>
    <col min="16125" max="16126" width="7.85546875" style="128" bestFit="1" customWidth="1"/>
    <col min="16127" max="16128" width="9.140625" style="128" bestFit="1" customWidth="1"/>
    <col min="16129" max="16129" width="12.7109375" style="128" bestFit="1" customWidth="1"/>
    <col min="16130" max="16131" width="9.140625" style="128" bestFit="1" customWidth="1"/>
    <col min="16132" max="16132" width="10.140625" style="128" bestFit="1" customWidth="1"/>
    <col min="16133" max="16133" width="10.7109375" style="128" bestFit="1" customWidth="1"/>
    <col min="16134" max="16134" width="9.85546875" style="128" bestFit="1" customWidth="1"/>
    <col min="16135" max="16135" width="10.7109375" style="128" customWidth="1"/>
    <col min="16136" max="16139" width="0" style="128" hidden="1" customWidth="1"/>
    <col min="16140" max="16140" width="14" style="128" bestFit="1" customWidth="1"/>
    <col min="16141" max="16141" width="10.140625" style="128" bestFit="1" customWidth="1"/>
    <col min="16142" max="16384" width="9.140625" style="128"/>
  </cols>
  <sheetData>
    <row r="1" spans="1:12" x14ac:dyDescent="0.2">
      <c r="G1" s="159" t="s">
        <v>465</v>
      </c>
    </row>
    <row r="2" spans="1:12" hidden="1" x14ac:dyDescent="0.2"/>
    <row r="3" spans="1:12" hidden="1" x14ac:dyDescent="0.2"/>
    <row r="4" spans="1:12" hidden="1" x14ac:dyDescent="0.2"/>
    <row r="5" spans="1:12" hidden="1" x14ac:dyDescent="0.2"/>
    <row r="6" spans="1:12" s="133" customFormat="1" x14ac:dyDescent="0.2">
      <c r="B6" s="132"/>
      <c r="C6" s="132"/>
      <c r="D6" s="159" t="s">
        <v>418</v>
      </c>
      <c r="E6" s="159" t="s">
        <v>419</v>
      </c>
      <c r="F6" s="159" t="s">
        <v>420</v>
      </c>
      <c r="G6" s="159" t="s">
        <v>840</v>
      </c>
      <c r="H6" s="159" t="s">
        <v>421</v>
      </c>
      <c r="I6" s="159" t="s">
        <v>422</v>
      </c>
      <c r="J6" s="159" t="s">
        <v>423</v>
      </c>
    </row>
    <row r="7" spans="1:12" s="133" customFormat="1" x14ac:dyDescent="0.2">
      <c r="A7" s="135"/>
      <c r="B7" s="137"/>
      <c r="C7" s="137"/>
      <c r="D7" s="160"/>
      <c r="E7" s="160"/>
      <c r="F7" s="160"/>
      <c r="G7" s="160"/>
      <c r="H7" s="159"/>
      <c r="I7" s="159"/>
      <c r="J7" s="159"/>
    </row>
    <row r="8" spans="1:12" s="133" customFormat="1" ht="15.75" x14ac:dyDescent="0.25">
      <c r="A8" s="161" t="s">
        <v>774</v>
      </c>
      <c r="B8" s="162"/>
      <c r="C8" s="163"/>
      <c r="D8" s="184">
        <f t="shared" ref="D8:G8" si="0">SUM(D10,D31,D52)</f>
        <v>1577780.13</v>
      </c>
      <c r="E8" s="184">
        <f t="shared" si="0"/>
        <v>4310973.68</v>
      </c>
      <c r="F8" s="184">
        <f t="shared" si="0"/>
        <v>1344468.29</v>
      </c>
      <c r="G8" s="184">
        <f t="shared" si="0"/>
        <v>7233222.0999999996</v>
      </c>
      <c r="H8" s="159"/>
      <c r="I8" s="159"/>
      <c r="J8" s="159"/>
    </row>
    <row r="9" spans="1:12" s="133" customFormat="1" ht="11.25" customHeight="1" x14ac:dyDescent="0.2">
      <c r="A9" s="56"/>
      <c r="B9" s="122"/>
      <c r="C9" s="122"/>
      <c r="D9" s="159"/>
      <c r="E9" s="159"/>
      <c r="F9" s="159"/>
      <c r="G9" s="159"/>
      <c r="H9" s="159"/>
      <c r="I9" s="159"/>
      <c r="J9" s="159"/>
    </row>
    <row r="10" spans="1:12" s="133" customFormat="1" x14ac:dyDescent="0.2">
      <c r="A10" s="164"/>
      <c r="B10" s="164" t="s">
        <v>775</v>
      </c>
      <c r="C10" s="164"/>
      <c r="D10" s="185">
        <f>SUM(D12:D28)</f>
        <v>644071.37</v>
      </c>
      <c r="E10" s="185">
        <f t="shared" ref="E10:F10" si="1">SUM(E12:E28)</f>
        <v>439927.77</v>
      </c>
      <c r="F10" s="185">
        <f t="shared" si="1"/>
        <v>1111307</v>
      </c>
      <c r="G10" s="185">
        <f>SUM(D10:F10)</f>
        <v>2195306.14</v>
      </c>
      <c r="H10" s="159"/>
      <c r="I10" s="159"/>
      <c r="J10" s="159"/>
      <c r="L10" s="165"/>
    </row>
    <row r="11" spans="1:12" s="133" customFormat="1" x14ac:dyDescent="0.2">
      <c r="A11" s="56"/>
      <c r="B11" s="122"/>
      <c r="C11" s="122"/>
      <c r="D11" s="159"/>
      <c r="E11" s="159"/>
      <c r="F11" s="159"/>
      <c r="G11" s="159"/>
      <c r="H11" s="159"/>
      <c r="I11" s="159"/>
      <c r="J11" s="159"/>
    </row>
    <row r="12" spans="1:12" ht="15.75" x14ac:dyDescent="0.25">
      <c r="A12" s="166"/>
      <c r="B12" s="62"/>
      <c r="C12" s="62" t="s">
        <v>776</v>
      </c>
      <c r="D12" s="176">
        <v>0</v>
      </c>
      <c r="E12" s="176">
        <v>0</v>
      </c>
      <c r="F12" s="176">
        <v>1049824.1599999999</v>
      </c>
      <c r="G12" s="176">
        <f>SUM(D12:F12)</f>
        <v>1049824.1599999999</v>
      </c>
      <c r="H12" s="167">
        <f>H31</f>
        <v>0</v>
      </c>
      <c r="I12" s="167"/>
      <c r="J12" s="167"/>
      <c r="L12" s="155"/>
    </row>
    <row r="13" spans="1:12" x14ac:dyDescent="0.2">
      <c r="A13" s="54"/>
      <c r="B13" s="62"/>
      <c r="C13" s="62"/>
      <c r="D13" s="167"/>
      <c r="E13" s="167"/>
      <c r="F13" s="167"/>
      <c r="G13" s="167"/>
      <c r="H13" s="167"/>
      <c r="I13" s="167"/>
      <c r="J13" s="167"/>
      <c r="L13" s="155"/>
    </row>
    <row r="14" spans="1:12" x14ac:dyDescent="0.2">
      <c r="A14" s="54"/>
      <c r="B14" s="62"/>
      <c r="C14" s="62" t="s">
        <v>777</v>
      </c>
      <c r="D14" s="168"/>
      <c r="E14" s="168"/>
      <c r="F14" s="168"/>
      <c r="G14" s="168">
        <f>SUM(D14:F14)</f>
        <v>0</v>
      </c>
      <c r="H14" s="167"/>
      <c r="I14" s="167"/>
      <c r="J14" s="167"/>
      <c r="L14" s="174"/>
    </row>
    <row r="15" spans="1:12" hidden="1" x14ac:dyDescent="0.2">
      <c r="A15" s="54"/>
      <c r="B15" s="62"/>
      <c r="C15" s="62"/>
      <c r="D15" s="168"/>
      <c r="E15" s="168"/>
      <c r="F15" s="168"/>
      <c r="G15" s="168">
        <f>SUM(D15:F15)</f>
        <v>0</v>
      </c>
      <c r="H15" s="167"/>
      <c r="I15" s="167"/>
      <c r="J15" s="167"/>
      <c r="L15" s="155"/>
    </row>
    <row r="16" spans="1:12" x14ac:dyDescent="0.2">
      <c r="A16" s="54"/>
      <c r="B16" s="62"/>
      <c r="C16" s="62" t="s">
        <v>778</v>
      </c>
      <c r="D16" s="177">
        <v>0</v>
      </c>
      <c r="E16" s="177">
        <v>0</v>
      </c>
      <c r="F16" s="177">
        <v>0</v>
      </c>
      <c r="G16" s="177">
        <f>SUM(D16:F16)</f>
        <v>0</v>
      </c>
      <c r="H16" s="167"/>
      <c r="I16" s="167"/>
      <c r="J16" s="167"/>
      <c r="L16" s="155"/>
    </row>
    <row r="17" spans="1:12" x14ac:dyDescent="0.2">
      <c r="A17" s="54"/>
      <c r="B17" s="62"/>
      <c r="C17" s="62" t="s">
        <v>779</v>
      </c>
      <c r="D17" s="177"/>
      <c r="E17" s="177"/>
      <c r="F17" s="177"/>
      <c r="G17" s="168"/>
      <c r="H17" s="167"/>
      <c r="I17" s="167"/>
      <c r="J17" s="167"/>
      <c r="L17" s="155"/>
    </row>
    <row r="18" spans="1:12" hidden="1" x14ac:dyDescent="0.2">
      <c r="A18" s="54"/>
      <c r="B18" s="62"/>
      <c r="C18" s="62"/>
      <c r="D18" s="177"/>
      <c r="E18" s="177"/>
      <c r="F18" s="177"/>
      <c r="G18" s="168">
        <f t="shared" ref="G18:G28" si="2">SUM(D18:F18)</f>
        <v>0</v>
      </c>
      <c r="H18" s="167"/>
      <c r="I18" s="167"/>
      <c r="J18" s="167"/>
      <c r="L18" s="155"/>
    </row>
    <row r="19" spans="1:12" hidden="1" x14ac:dyDescent="0.2">
      <c r="A19" s="54"/>
      <c r="B19" s="62"/>
      <c r="C19" s="62" t="s">
        <v>780</v>
      </c>
      <c r="D19" s="177"/>
      <c r="E19" s="177"/>
      <c r="F19" s="177"/>
      <c r="G19" s="168">
        <f t="shared" si="2"/>
        <v>0</v>
      </c>
      <c r="H19" s="167"/>
      <c r="I19" s="167"/>
      <c r="J19" s="167"/>
      <c r="L19" s="155"/>
    </row>
    <row r="20" spans="1:12" hidden="1" x14ac:dyDescent="0.2">
      <c r="A20" s="54"/>
      <c r="B20" s="62"/>
      <c r="C20" s="62" t="s">
        <v>781</v>
      </c>
      <c r="D20" s="177"/>
      <c r="E20" s="177"/>
      <c r="F20" s="177"/>
      <c r="G20" s="168">
        <f t="shared" si="2"/>
        <v>0</v>
      </c>
      <c r="H20" s="167"/>
      <c r="I20" s="167"/>
      <c r="J20" s="167"/>
      <c r="L20" s="155"/>
    </row>
    <row r="21" spans="1:12" hidden="1" x14ac:dyDescent="0.2">
      <c r="A21" s="54"/>
      <c r="B21" s="62"/>
      <c r="C21" s="62"/>
      <c r="D21" s="177"/>
      <c r="E21" s="177"/>
      <c r="F21" s="177"/>
      <c r="G21" s="168">
        <f t="shared" si="2"/>
        <v>0</v>
      </c>
      <c r="H21" s="167"/>
      <c r="I21" s="167"/>
      <c r="J21" s="167"/>
      <c r="L21" s="155"/>
    </row>
    <row r="22" spans="1:12" x14ac:dyDescent="0.2">
      <c r="A22" s="54"/>
      <c r="B22" s="62"/>
      <c r="C22" s="62" t="s">
        <v>782</v>
      </c>
      <c r="D22" s="177">
        <v>622166.22</v>
      </c>
      <c r="E22" s="177">
        <v>431187.62</v>
      </c>
      <c r="F22" s="177">
        <v>0</v>
      </c>
      <c r="G22" s="177">
        <f t="shared" si="2"/>
        <v>1053353.8399999999</v>
      </c>
      <c r="H22" s="167"/>
      <c r="I22" s="167"/>
      <c r="J22" s="167"/>
      <c r="L22" s="155"/>
    </row>
    <row r="23" spans="1:12" hidden="1" x14ac:dyDescent="0.2">
      <c r="A23" s="54"/>
      <c r="B23" s="62"/>
      <c r="C23" s="62"/>
      <c r="D23" s="177"/>
      <c r="E23" s="177"/>
      <c r="F23" s="177"/>
      <c r="G23" s="168">
        <f t="shared" si="2"/>
        <v>0</v>
      </c>
      <c r="H23" s="167"/>
      <c r="I23" s="167"/>
      <c r="J23" s="167"/>
      <c r="L23" s="155"/>
    </row>
    <row r="24" spans="1:12" hidden="1" x14ac:dyDescent="0.2">
      <c r="A24" s="54"/>
      <c r="B24" s="62"/>
      <c r="C24" s="62" t="s">
        <v>783</v>
      </c>
      <c r="D24" s="177"/>
      <c r="E24" s="177"/>
      <c r="F24" s="177"/>
      <c r="G24" s="168">
        <f t="shared" si="2"/>
        <v>0</v>
      </c>
      <c r="H24" s="167"/>
      <c r="I24" s="167"/>
      <c r="J24" s="167"/>
      <c r="L24" s="155"/>
    </row>
    <row r="25" spans="1:12" hidden="1" x14ac:dyDescent="0.2">
      <c r="A25" s="54"/>
      <c r="B25" s="62"/>
      <c r="C25" s="62"/>
      <c r="D25" s="177"/>
      <c r="E25" s="177"/>
      <c r="F25" s="177"/>
      <c r="G25" s="168">
        <f t="shared" si="2"/>
        <v>0</v>
      </c>
      <c r="H25" s="167"/>
      <c r="I25" s="167"/>
      <c r="J25" s="167"/>
      <c r="L25" s="155"/>
    </row>
    <row r="26" spans="1:12" x14ac:dyDescent="0.2">
      <c r="A26" s="54"/>
      <c r="B26" s="62"/>
      <c r="C26" s="62" t="s">
        <v>784</v>
      </c>
      <c r="D26" s="177">
        <v>21905.15</v>
      </c>
      <c r="E26" s="177">
        <v>8740.15</v>
      </c>
      <c r="F26" s="177">
        <v>0</v>
      </c>
      <c r="G26" s="177">
        <f t="shared" si="2"/>
        <v>30645.300000000003</v>
      </c>
      <c r="H26" s="167"/>
      <c r="I26" s="167"/>
      <c r="J26" s="167"/>
      <c r="L26" s="155"/>
    </row>
    <row r="27" spans="1:12" hidden="1" x14ac:dyDescent="0.2">
      <c r="A27" s="54"/>
      <c r="B27" s="62"/>
      <c r="C27" s="62"/>
      <c r="D27" s="177"/>
      <c r="E27" s="177"/>
      <c r="F27" s="177"/>
      <c r="G27" s="177">
        <f t="shared" si="2"/>
        <v>0</v>
      </c>
      <c r="H27" s="167"/>
      <c r="I27" s="167"/>
      <c r="J27" s="167"/>
      <c r="L27" s="155"/>
    </row>
    <row r="28" spans="1:12" x14ac:dyDescent="0.2">
      <c r="A28" s="54"/>
      <c r="B28" s="62"/>
      <c r="C28" s="62" t="s">
        <v>785</v>
      </c>
      <c r="D28" s="177">
        <v>0</v>
      </c>
      <c r="E28" s="177">
        <v>0</v>
      </c>
      <c r="F28" s="177">
        <v>61482.84</v>
      </c>
      <c r="G28" s="177">
        <f t="shared" si="2"/>
        <v>61482.84</v>
      </c>
      <c r="H28" s="167"/>
      <c r="I28" s="167"/>
      <c r="J28" s="167"/>
      <c r="L28" s="155"/>
    </row>
    <row r="29" spans="1:12" x14ac:dyDescent="0.2">
      <c r="A29" s="54"/>
      <c r="B29" s="62"/>
      <c r="C29" s="62" t="s">
        <v>786</v>
      </c>
      <c r="D29" s="177"/>
      <c r="E29" s="177"/>
      <c r="F29" s="177"/>
      <c r="G29" s="177"/>
      <c r="H29" s="167"/>
      <c r="I29" s="167"/>
      <c r="J29" s="167"/>
      <c r="L29" s="155"/>
    </row>
    <row r="30" spans="1:12" hidden="1" x14ac:dyDescent="0.2">
      <c r="A30" s="54"/>
      <c r="B30" s="62"/>
      <c r="C30" s="62"/>
      <c r="D30" s="177"/>
      <c r="E30" s="177"/>
      <c r="F30" s="177"/>
      <c r="G30" s="177"/>
      <c r="H30" s="167"/>
      <c r="I30" s="167"/>
      <c r="J30" s="167"/>
      <c r="L30" s="155"/>
    </row>
    <row r="31" spans="1:12" x14ac:dyDescent="0.2">
      <c r="A31" s="68"/>
      <c r="B31" s="89" t="s">
        <v>787</v>
      </c>
      <c r="C31" s="89"/>
      <c r="D31" s="179">
        <f t="shared" ref="D31:F31" si="3">SUM(D33:D49)</f>
        <v>0</v>
      </c>
      <c r="E31" s="179">
        <f t="shared" si="3"/>
        <v>0</v>
      </c>
      <c r="F31" s="179">
        <f t="shared" si="3"/>
        <v>233161.29</v>
      </c>
      <c r="G31" s="179">
        <f>SUM(D31:F31)</f>
        <v>233161.29</v>
      </c>
      <c r="H31" s="170"/>
      <c r="I31" s="170"/>
      <c r="J31" s="170"/>
      <c r="K31" s="171"/>
      <c r="L31" s="175"/>
    </row>
    <row r="32" spans="1:12" hidden="1" x14ac:dyDescent="0.2">
      <c r="A32" s="68"/>
      <c r="B32" s="89"/>
      <c r="C32" s="89"/>
      <c r="D32" s="180"/>
      <c r="E32" s="176"/>
      <c r="F32" s="176"/>
      <c r="G32" s="176"/>
      <c r="H32" s="167"/>
      <c r="I32" s="167"/>
      <c r="J32" s="167"/>
      <c r="L32" s="155"/>
    </row>
    <row r="33" spans="1:12" hidden="1" x14ac:dyDescent="0.2">
      <c r="A33" s="54"/>
      <c r="B33" s="62"/>
      <c r="C33" s="62" t="s">
        <v>788</v>
      </c>
      <c r="D33" s="181"/>
      <c r="E33" s="181"/>
      <c r="F33" s="181"/>
      <c r="G33" s="183">
        <f>SUM(D33:F33)</f>
        <v>0</v>
      </c>
      <c r="H33" s="87"/>
      <c r="I33" s="167">
        <f>H33-G33</f>
        <v>0</v>
      </c>
      <c r="J33" s="150"/>
      <c r="L33" s="155"/>
    </row>
    <row r="34" spans="1:12" hidden="1" x14ac:dyDescent="0.2">
      <c r="A34" s="54"/>
      <c r="B34" s="62"/>
      <c r="C34" s="172"/>
      <c r="D34" s="176"/>
      <c r="E34" s="176"/>
      <c r="F34" s="176"/>
      <c r="G34" s="183"/>
      <c r="H34" s="87"/>
      <c r="I34" s="167"/>
      <c r="J34" s="150"/>
      <c r="L34" s="155"/>
    </row>
    <row r="35" spans="1:12" hidden="1" x14ac:dyDescent="0.2">
      <c r="A35" s="54"/>
      <c r="B35" s="62"/>
      <c r="C35" s="62" t="s">
        <v>789</v>
      </c>
      <c r="D35" s="178"/>
      <c r="E35" s="178"/>
      <c r="F35" s="178"/>
      <c r="G35" s="178"/>
      <c r="L35" s="155"/>
    </row>
    <row r="36" spans="1:12" hidden="1" x14ac:dyDescent="0.2">
      <c r="A36" s="54"/>
      <c r="B36" s="62"/>
      <c r="C36" s="62"/>
      <c r="D36" s="178"/>
      <c r="E36" s="178"/>
      <c r="F36" s="178"/>
      <c r="G36" s="178"/>
      <c r="L36" s="155"/>
    </row>
    <row r="37" spans="1:12" hidden="1" x14ac:dyDescent="0.2">
      <c r="A37" s="54"/>
      <c r="B37" s="62"/>
      <c r="C37" s="62" t="s">
        <v>790</v>
      </c>
      <c r="D37" s="178"/>
      <c r="E37" s="178"/>
      <c r="F37" s="178"/>
      <c r="G37" s="178"/>
      <c r="L37" s="155"/>
    </row>
    <row r="38" spans="1:12" hidden="1" x14ac:dyDescent="0.2">
      <c r="A38" s="54"/>
      <c r="B38" s="62"/>
      <c r="C38" s="62" t="s">
        <v>791</v>
      </c>
      <c r="D38" s="178"/>
      <c r="E38" s="178"/>
      <c r="F38" s="178"/>
      <c r="G38" s="178"/>
      <c r="L38" s="155"/>
    </row>
    <row r="39" spans="1:12" hidden="1" x14ac:dyDescent="0.2">
      <c r="A39" s="54"/>
      <c r="B39" s="62"/>
      <c r="C39" s="62"/>
      <c r="D39" s="178"/>
      <c r="E39" s="178"/>
      <c r="F39" s="178"/>
      <c r="G39" s="178"/>
      <c r="L39" s="155"/>
    </row>
    <row r="40" spans="1:12" hidden="1" x14ac:dyDescent="0.2">
      <c r="A40" s="54"/>
      <c r="B40" s="62"/>
      <c r="C40" s="62" t="s">
        <v>792</v>
      </c>
      <c r="D40" s="178"/>
      <c r="E40" s="178"/>
      <c r="F40" s="178"/>
      <c r="G40" s="178"/>
      <c r="L40" s="155"/>
    </row>
    <row r="41" spans="1:12" hidden="1" x14ac:dyDescent="0.2">
      <c r="A41" s="54"/>
      <c r="B41" s="62"/>
      <c r="C41" s="62" t="s">
        <v>793</v>
      </c>
      <c r="D41" s="178"/>
      <c r="E41" s="178"/>
      <c r="F41" s="178"/>
      <c r="G41" s="178"/>
      <c r="L41" s="155"/>
    </row>
    <row r="42" spans="1:12" hidden="1" x14ac:dyDescent="0.2">
      <c r="A42" s="54"/>
      <c r="B42" s="62"/>
      <c r="C42" s="62"/>
      <c r="D42" s="178"/>
      <c r="E42" s="178"/>
      <c r="F42" s="178"/>
      <c r="G42" s="178"/>
      <c r="L42" s="155"/>
    </row>
    <row r="43" spans="1:12" hidden="1" x14ac:dyDescent="0.2">
      <c r="A43" s="54"/>
      <c r="B43" s="62"/>
      <c r="C43" s="62" t="s">
        <v>794</v>
      </c>
      <c r="D43" s="178"/>
      <c r="E43" s="178"/>
      <c r="F43" s="178"/>
      <c r="G43" s="178"/>
      <c r="L43" s="155"/>
    </row>
    <row r="44" spans="1:12" hidden="1" x14ac:dyDescent="0.2">
      <c r="A44" s="54"/>
      <c r="B44" s="62"/>
      <c r="C44" s="62"/>
      <c r="D44" s="178"/>
      <c r="E44" s="178"/>
      <c r="F44" s="178"/>
      <c r="G44" s="178"/>
      <c r="L44" s="155"/>
    </row>
    <row r="45" spans="1:12" hidden="1" x14ac:dyDescent="0.2">
      <c r="A45" s="54"/>
      <c r="B45" s="62"/>
      <c r="C45" s="62" t="s">
        <v>795</v>
      </c>
      <c r="D45" s="178"/>
      <c r="E45" s="178"/>
      <c r="F45" s="178"/>
      <c r="G45" s="178"/>
      <c r="L45" s="155"/>
    </row>
    <row r="46" spans="1:12" hidden="1" x14ac:dyDescent="0.2">
      <c r="A46" s="54"/>
      <c r="B46" s="62"/>
      <c r="C46" s="62"/>
      <c r="D46" s="178"/>
      <c r="E46" s="178"/>
      <c r="F46" s="178"/>
      <c r="G46" s="178"/>
      <c r="L46" s="155"/>
    </row>
    <row r="47" spans="1:12" hidden="1" x14ac:dyDescent="0.2">
      <c r="A47" s="54"/>
      <c r="B47" s="62"/>
      <c r="C47" s="62" t="s">
        <v>796</v>
      </c>
      <c r="D47" s="178"/>
      <c r="E47" s="178"/>
      <c r="F47" s="178"/>
      <c r="G47" s="178"/>
      <c r="L47" s="155"/>
    </row>
    <row r="48" spans="1:12" hidden="1" x14ac:dyDescent="0.2">
      <c r="A48" s="54"/>
      <c r="B48" s="62"/>
      <c r="C48" s="62"/>
      <c r="D48" s="178"/>
      <c r="E48" s="178"/>
      <c r="F48" s="178"/>
      <c r="G48" s="178"/>
      <c r="L48" s="155"/>
    </row>
    <row r="49" spans="1:12" x14ac:dyDescent="0.2">
      <c r="A49" s="54"/>
      <c r="B49" s="62"/>
      <c r="C49" s="62" t="s">
        <v>797</v>
      </c>
      <c r="D49" s="176">
        <v>0</v>
      </c>
      <c r="E49" s="176">
        <v>0</v>
      </c>
      <c r="F49" s="176">
        <v>233161.29</v>
      </c>
      <c r="G49" s="176">
        <f>SUM(D49:F49)</f>
        <v>233161.29</v>
      </c>
      <c r="L49" s="174"/>
    </row>
    <row r="50" spans="1:12" x14ac:dyDescent="0.2">
      <c r="A50" s="54"/>
      <c r="B50" s="62"/>
      <c r="C50" s="62" t="s">
        <v>798</v>
      </c>
      <c r="D50" s="176"/>
      <c r="E50" s="176"/>
      <c r="F50" s="176"/>
      <c r="G50" s="176"/>
      <c r="L50" s="155"/>
    </row>
    <row r="51" spans="1:12" hidden="1" x14ac:dyDescent="0.2">
      <c r="A51" s="54"/>
      <c r="B51" s="62"/>
      <c r="C51" s="62"/>
      <c r="D51" s="176"/>
      <c r="E51" s="176"/>
      <c r="F51" s="176"/>
      <c r="G51" s="176"/>
      <c r="L51" s="155"/>
    </row>
    <row r="52" spans="1:12" x14ac:dyDescent="0.2">
      <c r="A52" s="54"/>
      <c r="B52" s="89" t="s">
        <v>799</v>
      </c>
      <c r="C52" s="89"/>
      <c r="D52" s="182">
        <f t="shared" ref="D52:K52" si="4">SUM(D55:D59)</f>
        <v>933708.76</v>
      </c>
      <c r="E52" s="182">
        <f t="shared" si="4"/>
        <v>3871045.91</v>
      </c>
      <c r="F52" s="182">
        <f t="shared" si="4"/>
        <v>0</v>
      </c>
      <c r="G52" s="182">
        <f>SUM(D52:F52)</f>
        <v>4804754.67</v>
      </c>
      <c r="H52" s="158">
        <f t="shared" si="4"/>
        <v>0</v>
      </c>
      <c r="I52" s="158">
        <f t="shared" si="4"/>
        <v>0</v>
      </c>
      <c r="J52" s="158">
        <f t="shared" si="4"/>
        <v>0</v>
      </c>
      <c r="K52" s="158">
        <f t="shared" si="4"/>
        <v>0</v>
      </c>
      <c r="L52" s="155"/>
    </row>
    <row r="53" spans="1:12" x14ac:dyDescent="0.2">
      <c r="A53" s="54"/>
      <c r="B53" s="89" t="s">
        <v>800</v>
      </c>
      <c r="C53" s="89"/>
      <c r="D53" s="176"/>
      <c r="E53" s="176"/>
      <c r="F53" s="176"/>
      <c r="G53" s="176"/>
      <c r="L53" s="155"/>
    </row>
    <row r="54" spans="1:12" hidden="1" x14ac:dyDescent="0.2">
      <c r="A54" s="54"/>
      <c r="B54" s="62"/>
      <c r="C54" s="62"/>
      <c r="D54" s="176"/>
      <c r="E54" s="176"/>
      <c r="F54" s="176"/>
      <c r="G54" s="176"/>
      <c r="L54" s="155"/>
    </row>
    <row r="55" spans="1:12" x14ac:dyDescent="0.2">
      <c r="A55" s="54"/>
      <c r="B55" s="62"/>
      <c r="C55" s="62" t="s">
        <v>801</v>
      </c>
      <c r="D55" s="176">
        <v>933708.76</v>
      </c>
      <c r="E55" s="176">
        <v>3871045.91</v>
      </c>
      <c r="F55" s="176">
        <v>0</v>
      </c>
      <c r="G55" s="176">
        <f>SUM(D55:F55)</f>
        <v>4804754.67</v>
      </c>
      <c r="L55" s="174"/>
    </row>
    <row r="56" spans="1:12" x14ac:dyDescent="0.2">
      <c r="A56" s="54"/>
      <c r="B56" s="62"/>
      <c r="C56" s="62" t="s">
        <v>802</v>
      </c>
      <c r="D56" s="176"/>
      <c r="E56" s="176"/>
      <c r="F56" s="176"/>
      <c r="G56" s="167"/>
      <c r="L56" s="174"/>
    </row>
    <row r="57" spans="1:12" x14ac:dyDescent="0.2">
      <c r="A57" s="54"/>
      <c r="B57" s="62"/>
      <c r="C57" s="62" t="s">
        <v>803</v>
      </c>
      <c r="D57" s="167"/>
      <c r="E57" s="167"/>
      <c r="F57" s="167"/>
      <c r="G57" s="167"/>
    </row>
    <row r="58" spans="1:12" hidden="1" x14ac:dyDescent="0.2">
      <c r="A58" s="54"/>
      <c r="B58" s="62"/>
      <c r="C58" s="62"/>
      <c r="D58" s="167"/>
      <c r="E58" s="167"/>
      <c r="F58" s="167"/>
      <c r="G58" s="167"/>
    </row>
    <row r="59" spans="1:12" hidden="1" x14ac:dyDescent="0.2">
      <c r="A59" s="54"/>
      <c r="B59" s="62"/>
      <c r="C59" s="62" t="s">
        <v>804</v>
      </c>
      <c r="D59" s="167"/>
      <c r="E59" s="167"/>
      <c r="F59" s="167"/>
      <c r="G59" s="167"/>
    </row>
    <row r="60" spans="1:12" hidden="1" x14ac:dyDescent="0.2">
      <c r="A60" s="54"/>
      <c r="B60" s="62"/>
      <c r="C60" s="62" t="s">
        <v>805</v>
      </c>
      <c r="D60" s="167"/>
      <c r="E60" s="167"/>
      <c r="F60" s="167"/>
      <c r="G60" s="167"/>
    </row>
    <row r="61" spans="1:12" hidden="1" x14ac:dyDescent="0.2">
      <c r="A61" s="54"/>
      <c r="B61" s="62"/>
      <c r="C61" s="62"/>
      <c r="D61" s="167"/>
      <c r="E61" s="167"/>
      <c r="F61" s="167"/>
      <c r="G61" s="167"/>
    </row>
    <row r="62" spans="1:12" x14ac:dyDescent="0.2">
      <c r="A62" s="54"/>
      <c r="B62" s="62"/>
      <c r="C62" s="62"/>
      <c r="D62" s="169"/>
      <c r="E62" s="169"/>
      <c r="F62" s="169"/>
      <c r="G62" s="169"/>
      <c r="L62" s="169"/>
    </row>
    <row r="63" spans="1:12" x14ac:dyDescent="0.2">
      <c r="A63" s="54"/>
      <c r="B63" s="62"/>
      <c r="C63" s="62"/>
      <c r="D63" s="173"/>
      <c r="E63" s="173"/>
      <c r="F63" s="173"/>
      <c r="G63" s="169"/>
    </row>
    <row r="64" spans="1:12" x14ac:dyDescent="0.2">
      <c r="D64" s="169"/>
      <c r="E64" s="169"/>
      <c r="F64" s="169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 ESTIMADO 2DO TRIMESTRE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H10" sqref="H10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7" width="10.42578125" style="54" customWidth="1"/>
    <col min="8" max="8" width="11.7109375" style="186" bestFit="1" customWidth="1"/>
    <col min="9" max="9" width="11.28515625" style="186" hidden="1" customWidth="1"/>
    <col min="10" max="10" width="9.85546875" style="186" hidden="1" customWidth="1"/>
    <col min="11" max="11" width="6.85546875" style="186" hidden="1" customWidth="1"/>
    <col min="12" max="12" width="9.85546875" style="54" customWidth="1"/>
    <col min="13" max="247" width="9.140625" style="54"/>
    <col min="248" max="250" width="2.7109375" style="54" customWidth="1"/>
    <col min="251" max="251" width="46.140625" style="54" customWidth="1"/>
    <col min="252" max="252" width="11.5703125" style="54" customWidth="1"/>
    <col min="253" max="262" width="10.42578125" style="54" customWidth="1"/>
    <col min="263" max="263" width="11.140625" style="54" bestFit="1" customWidth="1"/>
    <col min="264" max="264" width="11.28515625" style="54" customWidth="1"/>
    <col min="265" max="267" width="0" style="54" hidden="1" customWidth="1"/>
    <col min="268" max="268" width="9.85546875" style="54" customWidth="1"/>
    <col min="269" max="503" width="9.140625" style="54"/>
    <col min="504" max="506" width="2.7109375" style="54" customWidth="1"/>
    <col min="507" max="507" width="46.140625" style="54" customWidth="1"/>
    <col min="508" max="508" width="11.5703125" style="54" customWidth="1"/>
    <col min="509" max="518" width="10.42578125" style="54" customWidth="1"/>
    <col min="519" max="519" width="11.140625" style="54" bestFit="1" customWidth="1"/>
    <col min="520" max="520" width="11.28515625" style="54" customWidth="1"/>
    <col min="521" max="523" width="0" style="54" hidden="1" customWidth="1"/>
    <col min="524" max="524" width="9.85546875" style="54" customWidth="1"/>
    <col min="525" max="759" width="9.140625" style="54"/>
    <col min="760" max="762" width="2.7109375" style="54" customWidth="1"/>
    <col min="763" max="763" width="46.140625" style="54" customWidth="1"/>
    <col min="764" max="764" width="11.5703125" style="54" customWidth="1"/>
    <col min="765" max="774" width="10.42578125" style="54" customWidth="1"/>
    <col min="775" max="775" width="11.140625" style="54" bestFit="1" customWidth="1"/>
    <col min="776" max="776" width="11.28515625" style="54" customWidth="1"/>
    <col min="777" max="779" width="0" style="54" hidden="1" customWidth="1"/>
    <col min="780" max="780" width="9.85546875" style="54" customWidth="1"/>
    <col min="781" max="1015" width="9.140625" style="54"/>
    <col min="1016" max="1018" width="2.7109375" style="54" customWidth="1"/>
    <col min="1019" max="1019" width="46.140625" style="54" customWidth="1"/>
    <col min="1020" max="1020" width="11.5703125" style="54" customWidth="1"/>
    <col min="1021" max="1030" width="10.42578125" style="54" customWidth="1"/>
    <col min="1031" max="1031" width="11.140625" style="54" bestFit="1" customWidth="1"/>
    <col min="1032" max="1032" width="11.28515625" style="54" customWidth="1"/>
    <col min="1033" max="1035" width="0" style="54" hidden="1" customWidth="1"/>
    <col min="1036" max="1036" width="9.85546875" style="54" customWidth="1"/>
    <col min="1037" max="1271" width="9.140625" style="54"/>
    <col min="1272" max="1274" width="2.7109375" style="54" customWidth="1"/>
    <col min="1275" max="1275" width="46.140625" style="54" customWidth="1"/>
    <col min="1276" max="1276" width="11.5703125" style="54" customWidth="1"/>
    <col min="1277" max="1286" width="10.42578125" style="54" customWidth="1"/>
    <col min="1287" max="1287" width="11.140625" style="54" bestFit="1" customWidth="1"/>
    <col min="1288" max="1288" width="11.28515625" style="54" customWidth="1"/>
    <col min="1289" max="1291" width="0" style="54" hidden="1" customWidth="1"/>
    <col min="1292" max="1292" width="9.85546875" style="54" customWidth="1"/>
    <col min="1293" max="1527" width="9.140625" style="54"/>
    <col min="1528" max="1530" width="2.7109375" style="54" customWidth="1"/>
    <col min="1531" max="1531" width="46.140625" style="54" customWidth="1"/>
    <col min="1532" max="1532" width="11.5703125" style="54" customWidth="1"/>
    <col min="1533" max="1542" width="10.42578125" style="54" customWidth="1"/>
    <col min="1543" max="1543" width="11.140625" style="54" bestFit="1" customWidth="1"/>
    <col min="1544" max="1544" width="11.28515625" style="54" customWidth="1"/>
    <col min="1545" max="1547" width="0" style="54" hidden="1" customWidth="1"/>
    <col min="1548" max="1548" width="9.85546875" style="54" customWidth="1"/>
    <col min="1549" max="1783" width="9.140625" style="54"/>
    <col min="1784" max="1786" width="2.7109375" style="54" customWidth="1"/>
    <col min="1787" max="1787" width="46.140625" style="54" customWidth="1"/>
    <col min="1788" max="1788" width="11.5703125" style="54" customWidth="1"/>
    <col min="1789" max="1798" width="10.42578125" style="54" customWidth="1"/>
    <col min="1799" max="1799" width="11.140625" style="54" bestFit="1" customWidth="1"/>
    <col min="1800" max="1800" width="11.28515625" style="54" customWidth="1"/>
    <col min="1801" max="1803" width="0" style="54" hidden="1" customWidth="1"/>
    <col min="1804" max="1804" width="9.85546875" style="54" customWidth="1"/>
    <col min="1805" max="2039" width="9.140625" style="54"/>
    <col min="2040" max="2042" width="2.7109375" style="54" customWidth="1"/>
    <col min="2043" max="2043" width="46.140625" style="54" customWidth="1"/>
    <col min="2044" max="2044" width="11.5703125" style="54" customWidth="1"/>
    <col min="2045" max="2054" width="10.42578125" style="54" customWidth="1"/>
    <col min="2055" max="2055" width="11.140625" style="54" bestFit="1" customWidth="1"/>
    <col min="2056" max="2056" width="11.28515625" style="54" customWidth="1"/>
    <col min="2057" max="2059" width="0" style="54" hidden="1" customWidth="1"/>
    <col min="2060" max="2060" width="9.85546875" style="54" customWidth="1"/>
    <col min="2061" max="2295" width="9.140625" style="54"/>
    <col min="2296" max="2298" width="2.7109375" style="54" customWidth="1"/>
    <col min="2299" max="2299" width="46.140625" style="54" customWidth="1"/>
    <col min="2300" max="2300" width="11.5703125" style="54" customWidth="1"/>
    <col min="2301" max="2310" width="10.42578125" style="54" customWidth="1"/>
    <col min="2311" max="2311" width="11.140625" style="54" bestFit="1" customWidth="1"/>
    <col min="2312" max="2312" width="11.28515625" style="54" customWidth="1"/>
    <col min="2313" max="2315" width="0" style="54" hidden="1" customWidth="1"/>
    <col min="2316" max="2316" width="9.85546875" style="54" customWidth="1"/>
    <col min="2317" max="2551" width="9.140625" style="54"/>
    <col min="2552" max="2554" width="2.7109375" style="54" customWidth="1"/>
    <col min="2555" max="2555" width="46.140625" style="54" customWidth="1"/>
    <col min="2556" max="2556" width="11.5703125" style="54" customWidth="1"/>
    <col min="2557" max="2566" width="10.42578125" style="54" customWidth="1"/>
    <col min="2567" max="2567" width="11.140625" style="54" bestFit="1" customWidth="1"/>
    <col min="2568" max="2568" width="11.28515625" style="54" customWidth="1"/>
    <col min="2569" max="2571" width="0" style="54" hidden="1" customWidth="1"/>
    <col min="2572" max="2572" width="9.85546875" style="54" customWidth="1"/>
    <col min="2573" max="2807" width="9.140625" style="54"/>
    <col min="2808" max="2810" width="2.7109375" style="54" customWidth="1"/>
    <col min="2811" max="2811" width="46.140625" style="54" customWidth="1"/>
    <col min="2812" max="2812" width="11.5703125" style="54" customWidth="1"/>
    <col min="2813" max="2822" width="10.42578125" style="54" customWidth="1"/>
    <col min="2823" max="2823" width="11.140625" style="54" bestFit="1" customWidth="1"/>
    <col min="2824" max="2824" width="11.28515625" style="54" customWidth="1"/>
    <col min="2825" max="2827" width="0" style="54" hidden="1" customWidth="1"/>
    <col min="2828" max="2828" width="9.85546875" style="54" customWidth="1"/>
    <col min="2829" max="3063" width="9.140625" style="54"/>
    <col min="3064" max="3066" width="2.7109375" style="54" customWidth="1"/>
    <col min="3067" max="3067" width="46.140625" style="54" customWidth="1"/>
    <col min="3068" max="3068" width="11.5703125" style="54" customWidth="1"/>
    <col min="3069" max="3078" width="10.42578125" style="54" customWidth="1"/>
    <col min="3079" max="3079" width="11.140625" style="54" bestFit="1" customWidth="1"/>
    <col min="3080" max="3080" width="11.28515625" style="54" customWidth="1"/>
    <col min="3081" max="3083" width="0" style="54" hidden="1" customWidth="1"/>
    <col min="3084" max="3084" width="9.85546875" style="54" customWidth="1"/>
    <col min="3085" max="3319" width="9.140625" style="54"/>
    <col min="3320" max="3322" width="2.7109375" style="54" customWidth="1"/>
    <col min="3323" max="3323" width="46.140625" style="54" customWidth="1"/>
    <col min="3324" max="3324" width="11.5703125" style="54" customWidth="1"/>
    <col min="3325" max="3334" width="10.42578125" style="54" customWidth="1"/>
    <col min="3335" max="3335" width="11.140625" style="54" bestFit="1" customWidth="1"/>
    <col min="3336" max="3336" width="11.28515625" style="54" customWidth="1"/>
    <col min="3337" max="3339" width="0" style="54" hidden="1" customWidth="1"/>
    <col min="3340" max="3340" width="9.85546875" style="54" customWidth="1"/>
    <col min="3341" max="3575" width="9.140625" style="54"/>
    <col min="3576" max="3578" width="2.7109375" style="54" customWidth="1"/>
    <col min="3579" max="3579" width="46.140625" style="54" customWidth="1"/>
    <col min="3580" max="3580" width="11.5703125" style="54" customWidth="1"/>
    <col min="3581" max="3590" width="10.42578125" style="54" customWidth="1"/>
    <col min="3591" max="3591" width="11.140625" style="54" bestFit="1" customWidth="1"/>
    <col min="3592" max="3592" width="11.28515625" style="54" customWidth="1"/>
    <col min="3593" max="3595" width="0" style="54" hidden="1" customWidth="1"/>
    <col min="3596" max="3596" width="9.85546875" style="54" customWidth="1"/>
    <col min="3597" max="3831" width="9.140625" style="54"/>
    <col min="3832" max="3834" width="2.7109375" style="54" customWidth="1"/>
    <col min="3835" max="3835" width="46.140625" style="54" customWidth="1"/>
    <col min="3836" max="3836" width="11.5703125" style="54" customWidth="1"/>
    <col min="3837" max="3846" width="10.42578125" style="54" customWidth="1"/>
    <col min="3847" max="3847" width="11.140625" style="54" bestFit="1" customWidth="1"/>
    <col min="3848" max="3848" width="11.28515625" style="54" customWidth="1"/>
    <col min="3849" max="3851" width="0" style="54" hidden="1" customWidth="1"/>
    <col min="3852" max="3852" width="9.85546875" style="54" customWidth="1"/>
    <col min="3853" max="4087" width="9.140625" style="54"/>
    <col min="4088" max="4090" width="2.7109375" style="54" customWidth="1"/>
    <col min="4091" max="4091" width="46.140625" style="54" customWidth="1"/>
    <col min="4092" max="4092" width="11.5703125" style="54" customWidth="1"/>
    <col min="4093" max="4102" width="10.42578125" style="54" customWidth="1"/>
    <col min="4103" max="4103" width="11.140625" style="54" bestFit="1" customWidth="1"/>
    <col min="4104" max="4104" width="11.28515625" style="54" customWidth="1"/>
    <col min="4105" max="4107" width="0" style="54" hidden="1" customWidth="1"/>
    <col min="4108" max="4108" width="9.85546875" style="54" customWidth="1"/>
    <col min="4109" max="4343" width="9.140625" style="54"/>
    <col min="4344" max="4346" width="2.7109375" style="54" customWidth="1"/>
    <col min="4347" max="4347" width="46.140625" style="54" customWidth="1"/>
    <col min="4348" max="4348" width="11.5703125" style="54" customWidth="1"/>
    <col min="4349" max="4358" width="10.42578125" style="54" customWidth="1"/>
    <col min="4359" max="4359" width="11.140625" style="54" bestFit="1" customWidth="1"/>
    <col min="4360" max="4360" width="11.28515625" style="54" customWidth="1"/>
    <col min="4361" max="4363" width="0" style="54" hidden="1" customWidth="1"/>
    <col min="4364" max="4364" width="9.85546875" style="54" customWidth="1"/>
    <col min="4365" max="4599" width="9.140625" style="54"/>
    <col min="4600" max="4602" width="2.7109375" style="54" customWidth="1"/>
    <col min="4603" max="4603" width="46.140625" style="54" customWidth="1"/>
    <col min="4604" max="4604" width="11.5703125" style="54" customWidth="1"/>
    <col min="4605" max="4614" width="10.42578125" style="54" customWidth="1"/>
    <col min="4615" max="4615" width="11.140625" style="54" bestFit="1" customWidth="1"/>
    <col min="4616" max="4616" width="11.28515625" style="54" customWidth="1"/>
    <col min="4617" max="4619" width="0" style="54" hidden="1" customWidth="1"/>
    <col min="4620" max="4620" width="9.85546875" style="54" customWidth="1"/>
    <col min="4621" max="4855" width="9.140625" style="54"/>
    <col min="4856" max="4858" width="2.7109375" style="54" customWidth="1"/>
    <col min="4859" max="4859" width="46.140625" style="54" customWidth="1"/>
    <col min="4860" max="4860" width="11.5703125" style="54" customWidth="1"/>
    <col min="4861" max="4870" width="10.42578125" style="54" customWidth="1"/>
    <col min="4871" max="4871" width="11.140625" style="54" bestFit="1" customWidth="1"/>
    <col min="4872" max="4872" width="11.28515625" style="54" customWidth="1"/>
    <col min="4873" max="4875" width="0" style="54" hidden="1" customWidth="1"/>
    <col min="4876" max="4876" width="9.85546875" style="54" customWidth="1"/>
    <col min="4877" max="5111" width="9.140625" style="54"/>
    <col min="5112" max="5114" width="2.7109375" style="54" customWidth="1"/>
    <col min="5115" max="5115" width="46.140625" style="54" customWidth="1"/>
    <col min="5116" max="5116" width="11.5703125" style="54" customWidth="1"/>
    <col min="5117" max="5126" width="10.42578125" style="54" customWidth="1"/>
    <col min="5127" max="5127" width="11.140625" style="54" bestFit="1" customWidth="1"/>
    <col min="5128" max="5128" width="11.28515625" style="54" customWidth="1"/>
    <col min="5129" max="5131" width="0" style="54" hidden="1" customWidth="1"/>
    <col min="5132" max="5132" width="9.85546875" style="54" customWidth="1"/>
    <col min="5133" max="5367" width="9.140625" style="54"/>
    <col min="5368" max="5370" width="2.7109375" style="54" customWidth="1"/>
    <col min="5371" max="5371" width="46.140625" style="54" customWidth="1"/>
    <col min="5372" max="5372" width="11.5703125" style="54" customWidth="1"/>
    <col min="5373" max="5382" width="10.42578125" style="54" customWidth="1"/>
    <col min="5383" max="5383" width="11.140625" style="54" bestFit="1" customWidth="1"/>
    <col min="5384" max="5384" width="11.28515625" style="54" customWidth="1"/>
    <col min="5385" max="5387" width="0" style="54" hidden="1" customWidth="1"/>
    <col min="5388" max="5388" width="9.85546875" style="54" customWidth="1"/>
    <col min="5389" max="5623" width="9.140625" style="54"/>
    <col min="5624" max="5626" width="2.7109375" style="54" customWidth="1"/>
    <col min="5627" max="5627" width="46.140625" style="54" customWidth="1"/>
    <col min="5628" max="5628" width="11.5703125" style="54" customWidth="1"/>
    <col min="5629" max="5638" width="10.42578125" style="54" customWidth="1"/>
    <col min="5639" max="5639" width="11.140625" style="54" bestFit="1" customWidth="1"/>
    <col min="5640" max="5640" width="11.28515625" style="54" customWidth="1"/>
    <col min="5641" max="5643" width="0" style="54" hidden="1" customWidth="1"/>
    <col min="5644" max="5644" width="9.85546875" style="54" customWidth="1"/>
    <col min="5645" max="5879" width="9.140625" style="54"/>
    <col min="5880" max="5882" width="2.7109375" style="54" customWidth="1"/>
    <col min="5883" max="5883" width="46.140625" style="54" customWidth="1"/>
    <col min="5884" max="5884" width="11.5703125" style="54" customWidth="1"/>
    <col min="5885" max="5894" width="10.42578125" style="54" customWidth="1"/>
    <col min="5895" max="5895" width="11.140625" style="54" bestFit="1" customWidth="1"/>
    <col min="5896" max="5896" width="11.28515625" style="54" customWidth="1"/>
    <col min="5897" max="5899" width="0" style="54" hidden="1" customWidth="1"/>
    <col min="5900" max="5900" width="9.85546875" style="54" customWidth="1"/>
    <col min="5901" max="6135" width="9.140625" style="54"/>
    <col min="6136" max="6138" width="2.7109375" style="54" customWidth="1"/>
    <col min="6139" max="6139" width="46.140625" style="54" customWidth="1"/>
    <col min="6140" max="6140" width="11.5703125" style="54" customWidth="1"/>
    <col min="6141" max="6150" width="10.42578125" style="54" customWidth="1"/>
    <col min="6151" max="6151" width="11.140625" style="54" bestFit="1" customWidth="1"/>
    <col min="6152" max="6152" width="11.28515625" style="54" customWidth="1"/>
    <col min="6153" max="6155" width="0" style="54" hidden="1" customWidth="1"/>
    <col min="6156" max="6156" width="9.85546875" style="54" customWidth="1"/>
    <col min="6157" max="6391" width="9.140625" style="54"/>
    <col min="6392" max="6394" width="2.7109375" style="54" customWidth="1"/>
    <col min="6395" max="6395" width="46.140625" style="54" customWidth="1"/>
    <col min="6396" max="6396" width="11.5703125" style="54" customWidth="1"/>
    <col min="6397" max="6406" width="10.42578125" style="54" customWidth="1"/>
    <col min="6407" max="6407" width="11.140625" style="54" bestFit="1" customWidth="1"/>
    <col min="6408" max="6408" width="11.28515625" style="54" customWidth="1"/>
    <col min="6409" max="6411" width="0" style="54" hidden="1" customWidth="1"/>
    <col min="6412" max="6412" width="9.85546875" style="54" customWidth="1"/>
    <col min="6413" max="6647" width="9.140625" style="54"/>
    <col min="6648" max="6650" width="2.7109375" style="54" customWidth="1"/>
    <col min="6651" max="6651" width="46.140625" style="54" customWidth="1"/>
    <col min="6652" max="6652" width="11.5703125" style="54" customWidth="1"/>
    <col min="6653" max="6662" width="10.42578125" style="54" customWidth="1"/>
    <col min="6663" max="6663" width="11.140625" style="54" bestFit="1" customWidth="1"/>
    <col min="6664" max="6664" width="11.28515625" style="54" customWidth="1"/>
    <col min="6665" max="6667" width="0" style="54" hidden="1" customWidth="1"/>
    <col min="6668" max="6668" width="9.85546875" style="54" customWidth="1"/>
    <col min="6669" max="6903" width="9.140625" style="54"/>
    <col min="6904" max="6906" width="2.7109375" style="54" customWidth="1"/>
    <col min="6907" max="6907" width="46.140625" style="54" customWidth="1"/>
    <col min="6908" max="6908" width="11.5703125" style="54" customWidth="1"/>
    <col min="6909" max="6918" width="10.42578125" style="54" customWidth="1"/>
    <col min="6919" max="6919" width="11.140625" style="54" bestFit="1" customWidth="1"/>
    <col min="6920" max="6920" width="11.28515625" style="54" customWidth="1"/>
    <col min="6921" max="6923" width="0" style="54" hidden="1" customWidth="1"/>
    <col min="6924" max="6924" width="9.85546875" style="54" customWidth="1"/>
    <col min="6925" max="7159" width="9.140625" style="54"/>
    <col min="7160" max="7162" width="2.7109375" style="54" customWidth="1"/>
    <col min="7163" max="7163" width="46.140625" style="54" customWidth="1"/>
    <col min="7164" max="7164" width="11.5703125" style="54" customWidth="1"/>
    <col min="7165" max="7174" width="10.42578125" style="54" customWidth="1"/>
    <col min="7175" max="7175" width="11.140625" style="54" bestFit="1" customWidth="1"/>
    <col min="7176" max="7176" width="11.28515625" style="54" customWidth="1"/>
    <col min="7177" max="7179" width="0" style="54" hidden="1" customWidth="1"/>
    <col min="7180" max="7180" width="9.85546875" style="54" customWidth="1"/>
    <col min="7181" max="7415" width="9.140625" style="54"/>
    <col min="7416" max="7418" width="2.7109375" style="54" customWidth="1"/>
    <col min="7419" max="7419" width="46.140625" style="54" customWidth="1"/>
    <col min="7420" max="7420" width="11.5703125" style="54" customWidth="1"/>
    <col min="7421" max="7430" width="10.42578125" style="54" customWidth="1"/>
    <col min="7431" max="7431" width="11.140625" style="54" bestFit="1" customWidth="1"/>
    <col min="7432" max="7432" width="11.28515625" style="54" customWidth="1"/>
    <col min="7433" max="7435" width="0" style="54" hidden="1" customWidth="1"/>
    <col min="7436" max="7436" width="9.85546875" style="54" customWidth="1"/>
    <col min="7437" max="7671" width="9.140625" style="54"/>
    <col min="7672" max="7674" width="2.7109375" style="54" customWidth="1"/>
    <col min="7675" max="7675" width="46.140625" style="54" customWidth="1"/>
    <col min="7676" max="7676" width="11.5703125" style="54" customWidth="1"/>
    <col min="7677" max="7686" width="10.42578125" style="54" customWidth="1"/>
    <col min="7687" max="7687" width="11.140625" style="54" bestFit="1" customWidth="1"/>
    <col min="7688" max="7688" width="11.28515625" style="54" customWidth="1"/>
    <col min="7689" max="7691" width="0" style="54" hidden="1" customWidth="1"/>
    <col min="7692" max="7692" width="9.85546875" style="54" customWidth="1"/>
    <col min="7693" max="7927" width="9.140625" style="54"/>
    <col min="7928" max="7930" width="2.7109375" style="54" customWidth="1"/>
    <col min="7931" max="7931" width="46.140625" style="54" customWidth="1"/>
    <col min="7932" max="7932" width="11.5703125" style="54" customWidth="1"/>
    <col min="7933" max="7942" width="10.42578125" style="54" customWidth="1"/>
    <col min="7943" max="7943" width="11.140625" style="54" bestFit="1" customWidth="1"/>
    <col min="7944" max="7944" width="11.28515625" style="54" customWidth="1"/>
    <col min="7945" max="7947" width="0" style="54" hidden="1" customWidth="1"/>
    <col min="7948" max="7948" width="9.85546875" style="54" customWidth="1"/>
    <col min="7949" max="8183" width="9.140625" style="54"/>
    <col min="8184" max="8186" width="2.7109375" style="54" customWidth="1"/>
    <col min="8187" max="8187" width="46.140625" style="54" customWidth="1"/>
    <col min="8188" max="8188" width="11.5703125" style="54" customWidth="1"/>
    <col min="8189" max="8198" width="10.42578125" style="54" customWidth="1"/>
    <col min="8199" max="8199" width="11.140625" style="54" bestFit="1" customWidth="1"/>
    <col min="8200" max="8200" width="11.28515625" style="54" customWidth="1"/>
    <col min="8201" max="8203" width="0" style="54" hidden="1" customWidth="1"/>
    <col min="8204" max="8204" width="9.85546875" style="54" customWidth="1"/>
    <col min="8205" max="8439" width="9.140625" style="54"/>
    <col min="8440" max="8442" width="2.7109375" style="54" customWidth="1"/>
    <col min="8443" max="8443" width="46.140625" style="54" customWidth="1"/>
    <col min="8444" max="8444" width="11.5703125" style="54" customWidth="1"/>
    <col min="8445" max="8454" width="10.42578125" style="54" customWidth="1"/>
    <col min="8455" max="8455" width="11.140625" style="54" bestFit="1" customWidth="1"/>
    <col min="8456" max="8456" width="11.28515625" style="54" customWidth="1"/>
    <col min="8457" max="8459" width="0" style="54" hidden="1" customWidth="1"/>
    <col min="8460" max="8460" width="9.85546875" style="54" customWidth="1"/>
    <col min="8461" max="8695" width="9.140625" style="54"/>
    <col min="8696" max="8698" width="2.7109375" style="54" customWidth="1"/>
    <col min="8699" max="8699" width="46.140625" style="54" customWidth="1"/>
    <col min="8700" max="8700" width="11.5703125" style="54" customWidth="1"/>
    <col min="8701" max="8710" width="10.42578125" style="54" customWidth="1"/>
    <col min="8711" max="8711" width="11.140625" style="54" bestFit="1" customWidth="1"/>
    <col min="8712" max="8712" width="11.28515625" style="54" customWidth="1"/>
    <col min="8713" max="8715" width="0" style="54" hidden="1" customWidth="1"/>
    <col min="8716" max="8716" width="9.85546875" style="54" customWidth="1"/>
    <col min="8717" max="8951" width="9.140625" style="54"/>
    <col min="8952" max="8954" width="2.7109375" style="54" customWidth="1"/>
    <col min="8955" max="8955" width="46.140625" style="54" customWidth="1"/>
    <col min="8956" max="8956" width="11.5703125" style="54" customWidth="1"/>
    <col min="8957" max="8966" width="10.42578125" style="54" customWidth="1"/>
    <col min="8967" max="8967" width="11.140625" style="54" bestFit="1" customWidth="1"/>
    <col min="8968" max="8968" width="11.28515625" style="54" customWidth="1"/>
    <col min="8969" max="8971" width="0" style="54" hidden="1" customWidth="1"/>
    <col min="8972" max="8972" width="9.85546875" style="54" customWidth="1"/>
    <col min="8973" max="9207" width="9.140625" style="54"/>
    <col min="9208" max="9210" width="2.7109375" style="54" customWidth="1"/>
    <col min="9211" max="9211" width="46.140625" style="54" customWidth="1"/>
    <col min="9212" max="9212" width="11.5703125" style="54" customWidth="1"/>
    <col min="9213" max="9222" width="10.42578125" style="54" customWidth="1"/>
    <col min="9223" max="9223" width="11.140625" style="54" bestFit="1" customWidth="1"/>
    <col min="9224" max="9224" width="11.28515625" style="54" customWidth="1"/>
    <col min="9225" max="9227" width="0" style="54" hidden="1" customWidth="1"/>
    <col min="9228" max="9228" width="9.85546875" style="54" customWidth="1"/>
    <col min="9229" max="9463" width="9.140625" style="54"/>
    <col min="9464" max="9466" width="2.7109375" style="54" customWidth="1"/>
    <col min="9467" max="9467" width="46.140625" style="54" customWidth="1"/>
    <col min="9468" max="9468" width="11.5703125" style="54" customWidth="1"/>
    <col min="9469" max="9478" width="10.42578125" style="54" customWidth="1"/>
    <col min="9479" max="9479" width="11.140625" style="54" bestFit="1" customWidth="1"/>
    <col min="9480" max="9480" width="11.28515625" style="54" customWidth="1"/>
    <col min="9481" max="9483" width="0" style="54" hidden="1" customWidth="1"/>
    <col min="9484" max="9484" width="9.85546875" style="54" customWidth="1"/>
    <col min="9485" max="9719" width="9.140625" style="54"/>
    <col min="9720" max="9722" width="2.7109375" style="54" customWidth="1"/>
    <col min="9723" max="9723" width="46.140625" style="54" customWidth="1"/>
    <col min="9724" max="9724" width="11.5703125" style="54" customWidth="1"/>
    <col min="9725" max="9734" width="10.42578125" style="54" customWidth="1"/>
    <col min="9735" max="9735" width="11.140625" style="54" bestFit="1" customWidth="1"/>
    <col min="9736" max="9736" width="11.28515625" style="54" customWidth="1"/>
    <col min="9737" max="9739" width="0" style="54" hidden="1" customWidth="1"/>
    <col min="9740" max="9740" width="9.85546875" style="54" customWidth="1"/>
    <col min="9741" max="9975" width="9.140625" style="54"/>
    <col min="9976" max="9978" width="2.7109375" style="54" customWidth="1"/>
    <col min="9979" max="9979" width="46.140625" style="54" customWidth="1"/>
    <col min="9980" max="9980" width="11.5703125" style="54" customWidth="1"/>
    <col min="9981" max="9990" width="10.42578125" style="54" customWidth="1"/>
    <col min="9991" max="9991" width="11.140625" style="54" bestFit="1" customWidth="1"/>
    <col min="9992" max="9992" width="11.28515625" style="54" customWidth="1"/>
    <col min="9993" max="9995" width="0" style="54" hidden="1" customWidth="1"/>
    <col min="9996" max="9996" width="9.85546875" style="54" customWidth="1"/>
    <col min="9997" max="10231" width="9.140625" style="54"/>
    <col min="10232" max="10234" width="2.7109375" style="54" customWidth="1"/>
    <col min="10235" max="10235" width="46.140625" style="54" customWidth="1"/>
    <col min="10236" max="10236" width="11.5703125" style="54" customWidth="1"/>
    <col min="10237" max="10246" width="10.42578125" style="54" customWidth="1"/>
    <col min="10247" max="10247" width="11.140625" style="54" bestFit="1" customWidth="1"/>
    <col min="10248" max="10248" width="11.28515625" style="54" customWidth="1"/>
    <col min="10249" max="10251" width="0" style="54" hidden="1" customWidth="1"/>
    <col min="10252" max="10252" width="9.85546875" style="54" customWidth="1"/>
    <col min="10253" max="10487" width="9.140625" style="54"/>
    <col min="10488" max="10490" width="2.7109375" style="54" customWidth="1"/>
    <col min="10491" max="10491" width="46.140625" style="54" customWidth="1"/>
    <col min="10492" max="10492" width="11.5703125" style="54" customWidth="1"/>
    <col min="10493" max="10502" width="10.42578125" style="54" customWidth="1"/>
    <col min="10503" max="10503" width="11.140625" style="54" bestFit="1" customWidth="1"/>
    <col min="10504" max="10504" width="11.28515625" style="54" customWidth="1"/>
    <col min="10505" max="10507" width="0" style="54" hidden="1" customWidth="1"/>
    <col min="10508" max="10508" width="9.85546875" style="54" customWidth="1"/>
    <col min="10509" max="10743" width="9.140625" style="54"/>
    <col min="10744" max="10746" width="2.7109375" style="54" customWidth="1"/>
    <col min="10747" max="10747" width="46.140625" style="54" customWidth="1"/>
    <col min="10748" max="10748" width="11.5703125" style="54" customWidth="1"/>
    <col min="10749" max="10758" width="10.42578125" style="54" customWidth="1"/>
    <col min="10759" max="10759" width="11.140625" style="54" bestFit="1" customWidth="1"/>
    <col min="10760" max="10760" width="11.28515625" style="54" customWidth="1"/>
    <col min="10761" max="10763" width="0" style="54" hidden="1" customWidth="1"/>
    <col min="10764" max="10764" width="9.85546875" style="54" customWidth="1"/>
    <col min="10765" max="10999" width="9.140625" style="54"/>
    <col min="11000" max="11002" width="2.7109375" style="54" customWidth="1"/>
    <col min="11003" max="11003" width="46.140625" style="54" customWidth="1"/>
    <col min="11004" max="11004" width="11.5703125" style="54" customWidth="1"/>
    <col min="11005" max="11014" width="10.42578125" style="54" customWidth="1"/>
    <col min="11015" max="11015" width="11.140625" style="54" bestFit="1" customWidth="1"/>
    <col min="11016" max="11016" width="11.28515625" style="54" customWidth="1"/>
    <col min="11017" max="11019" width="0" style="54" hidden="1" customWidth="1"/>
    <col min="11020" max="11020" width="9.85546875" style="54" customWidth="1"/>
    <col min="11021" max="11255" width="9.140625" style="54"/>
    <col min="11256" max="11258" width="2.7109375" style="54" customWidth="1"/>
    <col min="11259" max="11259" width="46.140625" style="54" customWidth="1"/>
    <col min="11260" max="11260" width="11.5703125" style="54" customWidth="1"/>
    <col min="11261" max="11270" width="10.42578125" style="54" customWidth="1"/>
    <col min="11271" max="11271" width="11.140625" style="54" bestFit="1" customWidth="1"/>
    <col min="11272" max="11272" width="11.28515625" style="54" customWidth="1"/>
    <col min="11273" max="11275" width="0" style="54" hidden="1" customWidth="1"/>
    <col min="11276" max="11276" width="9.85546875" style="54" customWidth="1"/>
    <col min="11277" max="11511" width="9.140625" style="54"/>
    <col min="11512" max="11514" width="2.7109375" style="54" customWidth="1"/>
    <col min="11515" max="11515" width="46.140625" style="54" customWidth="1"/>
    <col min="11516" max="11516" width="11.5703125" style="54" customWidth="1"/>
    <col min="11517" max="11526" width="10.42578125" style="54" customWidth="1"/>
    <col min="11527" max="11527" width="11.140625" style="54" bestFit="1" customWidth="1"/>
    <col min="11528" max="11528" width="11.28515625" style="54" customWidth="1"/>
    <col min="11529" max="11531" width="0" style="54" hidden="1" customWidth="1"/>
    <col min="11532" max="11532" width="9.85546875" style="54" customWidth="1"/>
    <col min="11533" max="11767" width="9.140625" style="54"/>
    <col min="11768" max="11770" width="2.7109375" style="54" customWidth="1"/>
    <col min="11771" max="11771" width="46.140625" style="54" customWidth="1"/>
    <col min="11772" max="11772" width="11.5703125" style="54" customWidth="1"/>
    <col min="11773" max="11782" width="10.42578125" style="54" customWidth="1"/>
    <col min="11783" max="11783" width="11.140625" style="54" bestFit="1" customWidth="1"/>
    <col min="11784" max="11784" width="11.28515625" style="54" customWidth="1"/>
    <col min="11785" max="11787" width="0" style="54" hidden="1" customWidth="1"/>
    <col min="11788" max="11788" width="9.85546875" style="54" customWidth="1"/>
    <col min="11789" max="12023" width="9.140625" style="54"/>
    <col min="12024" max="12026" width="2.7109375" style="54" customWidth="1"/>
    <col min="12027" max="12027" width="46.140625" style="54" customWidth="1"/>
    <col min="12028" max="12028" width="11.5703125" style="54" customWidth="1"/>
    <col min="12029" max="12038" width="10.42578125" style="54" customWidth="1"/>
    <col min="12039" max="12039" width="11.140625" style="54" bestFit="1" customWidth="1"/>
    <col min="12040" max="12040" width="11.28515625" style="54" customWidth="1"/>
    <col min="12041" max="12043" width="0" style="54" hidden="1" customWidth="1"/>
    <col min="12044" max="12044" width="9.85546875" style="54" customWidth="1"/>
    <col min="12045" max="12279" width="9.140625" style="54"/>
    <col min="12280" max="12282" width="2.7109375" style="54" customWidth="1"/>
    <col min="12283" max="12283" width="46.140625" style="54" customWidth="1"/>
    <col min="12284" max="12284" width="11.5703125" style="54" customWidth="1"/>
    <col min="12285" max="12294" width="10.42578125" style="54" customWidth="1"/>
    <col min="12295" max="12295" width="11.140625" style="54" bestFit="1" customWidth="1"/>
    <col min="12296" max="12296" width="11.28515625" style="54" customWidth="1"/>
    <col min="12297" max="12299" width="0" style="54" hidden="1" customWidth="1"/>
    <col min="12300" max="12300" width="9.85546875" style="54" customWidth="1"/>
    <col min="12301" max="12535" width="9.140625" style="54"/>
    <col min="12536" max="12538" width="2.7109375" style="54" customWidth="1"/>
    <col min="12539" max="12539" width="46.140625" style="54" customWidth="1"/>
    <col min="12540" max="12540" width="11.5703125" style="54" customWidth="1"/>
    <col min="12541" max="12550" width="10.42578125" style="54" customWidth="1"/>
    <col min="12551" max="12551" width="11.140625" style="54" bestFit="1" customWidth="1"/>
    <col min="12552" max="12552" width="11.28515625" style="54" customWidth="1"/>
    <col min="12553" max="12555" width="0" style="54" hidden="1" customWidth="1"/>
    <col min="12556" max="12556" width="9.85546875" style="54" customWidth="1"/>
    <col min="12557" max="12791" width="9.140625" style="54"/>
    <col min="12792" max="12794" width="2.7109375" style="54" customWidth="1"/>
    <col min="12795" max="12795" width="46.140625" style="54" customWidth="1"/>
    <col min="12796" max="12796" width="11.5703125" style="54" customWidth="1"/>
    <col min="12797" max="12806" width="10.42578125" style="54" customWidth="1"/>
    <col min="12807" max="12807" width="11.140625" style="54" bestFit="1" customWidth="1"/>
    <col min="12808" max="12808" width="11.28515625" style="54" customWidth="1"/>
    <col min="12809" max="12811" width="0" style="54" hidden="1" customWidth="1"/>
    <col min="12812" max="12812" width="9.85546875" style="54" customWidth="1"/>
    <col min="12813" max="13047" width="9.140625" style="54"/>
    <col min="13048" max="13050" width="2.7109375" style="54" customWidth="1"/>
    <col min="13051" max="13051" width="46.140625" style="54" customWidth="1"/>
    <col min="13052" max="13052" width="11.5703125" style="54" customWidth="1"/>
    <col min="13053" max="13062" width="10.42578125" style="54" customWidth="1"/>
    <col min="13063" max="13063" width="11.140625" style="54" bestFit="1" customWidth="1"/>
    <col min="13064" max="13064" width="11.28515625" style="54" customWidth="1"/>
    <col min="13065" max="13067" width="0" style="54" hidden="1" customWidth="1"/>
    <col min="13068" max="13068" width="9.85546875" style="54" customWidth="1"/>
    <col min="13069" max="13303" width="9.140625" style="54"/>
    <col min="13304" max="13306" width="2.7109375" style="54" customWidth="1"/>
    <col min="13307" max="13307" width="46.140625" style="54" customWidth="1"/>
    <col min="13308" max="13308" width="11.5703125" style="54" customWidth="1"/>
    <col min="13309" max="13318" width="10.42578125" style="54" customWidth="1"/>
    <col min="13319" max="13319" width="11.140625" style="54" bestFit="1" customWidth="1"/>
    <col min="13320" max="13320" width="11.28515625" style="54" customWidth="1"/>
    <col min="13321" max="13323" width="0" style="54" hidden="1" customWidth="1"/>
    <col min="13324" max="13324" width="9.85546875" style="54" customWidth="1"/>
    <col min="13325" max="13559" width="9.140625" style="54"/>
    <col min="13560" max="13562" width="2.7109375" style="54" customWidth="1"/>
    <col min="13563" max="13563" width="46.140625" style="54" customWidth="1"/>
    <col min="13564" max="13564" width="11.5703125" style="54" customWidth="1"/>
    <col min="13565" max="13574" width="10.42578125" style="54" customWidth="1"/>
    <col min="13575" max="13575" width="11.140625" style="54" bestFit="1" customWidth="1"/>
    <col min="13576" max="13576" width="11.28515625" style="54" customWidth="1"/>
    <col min="13577" max="13579" width="0" style="54" hidden="1" customWidth="1"/>
    <col min="13580" max="13580" width="9.85546875" style="54" customWidth="1"/>
    <col min="13581" max="13815" width="9.140625" style="54"/>
    <col min="13816" max="13818" width="2.7109375" style="54" customWidth="1"/>
    <col min="13819" max="13819" width="46.140625" style="54" customWidth="1"/>
    <col min="13820" max="13820" width="11.5703125" style="54" customWidth="1"/>
    <col min="13821" max="13830" width="10.42578125" style="54" customWidth="1"/>
    <col min="13831" max="13831" width="11.140625" style="54" bestFit="1" customWidth="1"/>
    <col min="13832" max="13832" width="11.28515625" style="54" customWidth="1"/>
    <col min="13833" max="13835" width="0" style="54" hidden="1" customWidth="1"/>
    <col min="13836" max="13836" width="9.85546875" style="54" customWidth="1"/>
    <col min="13837" max="14071" width="9.140625" style="54"/>
    <col min="14072" max="14074" width="2.7109375" style="54" customWidth="1"/>
    <col min="14075" max="14075" width="46.140625" style="54" customWidth="1"/>
    <col min="14076" max="14076" width="11.5703125" style="54" customWidth="1"/>
    <col min="14077" max="14086" width="10.42578125" style="54" customWidth="1"/>
    <col min="14087" max="14087" width="11.140625" style="54" bestFit="1" customWidth="1"/>
    <col min="14088" max="14088" width="11.28515625" style="54" customWidth="1"/>
    <col min="14089" max="14091" width="0" style="54" hidden="1" customWidth="1"/>
    <col min="14092" max="14092" width="9.85546875" style="54" customWidth="1"/>
    <col min="14093" max="14327" width="9.140625" style="54"/>
    <col min="14328" max="14330" width="2.7109375" style="54" customWidth="1"/>
    <col min="14331" max="14331" width="46.140625" style="54" customWidth="1"/>
    <col min="14332" max="14332" width="11.5703125" style="54" customWidth="1"/>
    <col min="14333" max="14342" width="10.42578125" style="54" customWidth="1"/>
    <col min="14343" max="14343" width="11.140625" style="54" bestFit="1" customWidth="1"/>
    <col min="14344" max="14344" width="11.28515625" style="54" customWidth="1"/>
    <col min="14345" max="14347" width="0" style="54" hidden="1" customWidth="1"/>
    <col min="14348" max="14348" width="9.85546875" style="54" customWidth="1"/>
    <col min="14349" max="14583" width="9.140625" style="54"/>
    <col min="14584" max="14586" width="2.7109375" style="54" customWidth="1"/>
    <col min="14587" max="14587" width="46.140625" style="54" customWidth="1"/>
    <col min="14588" max="14588" width="11.5703125" style="54" customWidth="1"/>
    <col min="14589" max="14598" width="10.42578125" style="54" customWidth="1"/>
    <col min="14599" max="14599" width="11.140625" style="54" bestFit="1" customWidth="1"/>
    <col min="14600" max="14600" width="11.28515625" style="54" customWidth="1"/>
    <col min="14601" max="14603" width="0" style="54" hidden="1" customWidth="1"/>
    <col min="14604" max="14604" width="9.85546875" style="54" customWidth="1"/>
    <col min="14605" max="14839" width="9.140625" style="54"/>
    <col min="14840" max="14842" width="2.7109375" style="54" customWidth="1"/>
    <col min="14843" max="14843" width="46.140625" style="54" customWidth="1"/>
    <col min="14844" max="14844" width="11.5703125" style="54" customWidth="1"/>
    <col min="14845" max="14854" width="10.42578125" style="54" customWidth="1"/>
    <col min="14855" max="14855" width="11.140625" style="54" bestFit="1" customWidth="1"/>
    <col min="14856" max="14856" width="11.28515625" style="54" customWidth="1"/>
    <col min="14857" max="14859" width="0" style="54" hidden="1" customWidth="1"/>
    <col min="14860" max="14860" width="9.85546875" style="54" customWidth="1"/>
    <col min="14861" max="15095" width="9.140625" style="54"/>
    <col min="15096" max="15098" width="2.7109375" style="54" customWidth="1"/>
    <col min="15099" max="15099" width="46.140625" style="54" customWidth="1"/>
    <col min="15100" max="15100" width="11.5703125" style="54" customWidth="1"/>
    <col min="15101" max="15110" width="10.42578125" style="54" customWidth="1"/>
    <col min="15111" max="15111" width="11.140625" style="54" bestFit="1" customWidth="1"/>
    <col min="15112" max="15112" width="11.28515625" style="54" customWidth="1"/>
    <col min="15113" max="15115" width="0" style="54" hidden="1" customWidth="1"/>
    <col min="15116" max="15116" width="9.85546875" style="54" customWidth="1"/>
    <col min="15117" max="15351" width="9.140625" style="54"/>
    <col min="15352" max="15354" width="2.7109375" style="54" customWidth="1"/>
    <col min="15355" max="15355" width="46.140625" style="54" customWidth="1"/>
    <col min="15356" max="15356" width="11.5703125" style="54" customWidth="1"/>
    <col min="15357" max="15366" width="10.42578125" style="54" customWidth="1"/>
    <col min="15367" max="15367" width="11.140625" style="54" bestFit="1" customWidth="1"/>
    <col min="15368" max="15368" width="11.28515625" style="54" customWidth="1"/>
    <col min="15369" max="15371" width="0" style="54" hidden="1" customWidth="1"/>
    <col min="15372" max="15372" width="9.85546875" style="54" customWidth="1"/>
    <col min="15373" max="15607" width="9.140625" style="54"/>
    <col min="15608" max="15610" width="2.7109375" style="54" customWidth="1"/>
    <col min="15611" max="15611" width="46.140625" style="54" customWidth="1"/>
    <col min="15612" max="15612" width="11.5703125" style="54" customWidth="1"/>
    <col min="15613" max="15622" width="10.42578125" style="54" customWidth="1"/>
    <col min="15623" max="15623" width="11.140625" style="54" bestFit="1" customWidth="1"/>
    <col min="15624" max="15624" width="11.28515625" style="54" customWidth="1"/>
    <col min="15625" max="15627" width="0" style="54" hidden="1" customWidth="1"/>
    <col min="15628" max="15628" width="9.85546875" style="54" customWidth="1"/>
    <col min="15629" max="15863" width="9.140625" style="54"/>
    <col min="15864" max="15866" width="2.7109375" style="54" customWidth="1"/>
    <col min="15867" max="15867" width="46.140625" style="54" customWidth="1"/>
    <col min="15868" max="15868" width="11.5703125" style="54" customWidth="1"/>
    <col min="15869" max="15878" width="10.42578125" style="54" customWidth="1"/>
    <col min="15879" max="15879" width="11.140625" style="54" bestFit="1" customWidth="1"/>
    <col min="15880" max="15880" width="11.28515625" style="54" customWidth="1"/>
    <col min="15881" max="15883" width="0" style="54" hidden="1" customWidth="1"/>
    <col min="15884" max="15884" width="9.85546875" style="54" customWidth="1"/>
    <col min="15885" max="16119" width="9.140625" style="54"/>
    <col min="16120" max="16122" width="2.7109375" style="54" customWidth="1"/>
    <col min="16123" max="16123" width="46.140625" style="54" customWidth="1"/>
    <col min="16124" max="16124" width="11.5703125" style="54" customWidth="1"/>
    <col min="16125" max="16134" width="10.42578125" style="54" customWidth="1"/>
    <col min="16135" max="16135" width="11.140625" style="54" bestFit="1" customWidth="1"/>
    <col min="16136" max="16136" width="11.28515625" style="54" customWidth="1"/>
    <col min="16137" max="16139" width="0" style="54" hidden="1" customWidth="1"/>
    <col min="16140" max="16140" width="9.85546875" style="54" customWidth="1"/>
    <col min="16141" max="16384" width="9.140625" style="54"/>
  </cols>
  <sheetData>
    <row r="1" spans="1:12" s="186" customFormat="1" x14ac:dyDescent="0.2">
      <c r="B1" s="187"/>
      <c r="C1" s="187"/>
      <c r="D1" s="87"/>
    </row>
    <row r="2" spans="1:12" s="186" customFormat="1" hidden="1" x14ac:dyDescent="0.2">
      <c r="B2" s="187"/>
      <c r="C2" s="187"/>
      <c r="D2" s="87"/>
    </row>
    <row r="3" spans="1:12" s="186" customFormat="1" hidden="1" x14ac:dyDescent="0.2">
      <c r="B3" s="187"/>
      <c r="C3" s="187"/>
      <c r="D3" s="87"/>
    </row>
    <row r="4" spans="1:12" s="186" customFormat="1" hidden="1" x14ac:dyDescent="0.2">
      <c r="B4" s="187"/>
      <c r="C4" s="187"/>
      <c r="D4" s="87"/>
    </row>
    <row r="5" spans="1:12" s="186" customFormat="1" hidden="1" x14ac:dyDescent="0.2">
      <c r="B5" s="187"/>
      <c r="C5" s="187"/>
      <c r="D5" s="87"/>
    </row>
    <row r="6" spans="1:12" s="186" customFormat="1" hidden="1" x14ac:dyDescent="0.2">
      <c r="B6" s="187"/>
      <c r="C6" s="187"/>
      <c r="D6" s="87"/>
    </row>
    <row r="7" spans="1:12" s="186" customFormat="1" hidden="1" x14ac:dyDescent="0.2">
      <c r="B7" s="187"/>
      <c r="C7" s="187"/>
      <c r="D7" s="87"/>
    </row>
    <row r="8" spans="1:12" s="186" customFormat="1" x14ac:dyDescent="0.2">
      <c r="B8" s="187"/>
      <c r="C8" s="187"/>
      <c r="D8" s="87"/>
      <c r="H8" s="188" t="s">
        <v>465</v>
      </c>
      <c r="I8" s="188" t="s">
        <v>417</v>
      </c>
    </row>
    <row r="9" spans="1:12" s="188" customFormat="1" x14ac:dyDescent="0.2">
      <c r="B9" s="189"/>
      <c r="C9" s="189"/>
      <c r="E9" s="188" t="s">
        <v>418</v>
      </c>
      <c r="F9" s="188" t="s">
        <v>419</v>
      </c>
      <c r="G9" s="188" t="s">
        <v>420</v>
      </c>
      <c r="H9" s="188" t="s">
        <v>840</v>
      </c>
      <c r="I9" s="188" t="s">
        <v>421</v>
      </c>
      <c r="J9" s="188" t="s">
        <v>422</v>
      </c>
      <c r="K9" s="188" t="s">
        <v>423</v>
      </c>
    </row>
    <row r="10" spans="1:12" s="188" customFormat="1" x14ac:dyDescent="0.2">
      <c r="B10" s="189"/>
      <c r="C10" s="189"/>
    </row>
    <row r="11" spans="1:12" s="192" customFormat="1" x14ac:dyDescent="0.2">
      <c r="A11" s="190" t="s">
        <v>806</v>
      </c>
      <c r="B11" s="191"/>
      <c r="C11" s="191"/>
      <c r="D11" s="190"/>
      <c r="E11" s="201">
        <f t="shared" ref="E11:G11" si="0">SUM(E14,E33,E52,E58,E65,E69,E76)</f>
        <v>600045.41</v>
      </c>
      <c r="F11" s="201">
        <f t="shared" si="0"/>
        <v>597723.17000000004</v>
      </c>
      <c r="G11" s="201">
        <f t="shared" si="0"/>
        <v>599580.96</v>
      </c>
      <c r="H11" s="201">
        <f>SUM(H14,H33,H52,H58,H65,H69,H76)</f>
        <v>1797349.54</v>
      </c>
      <c r="I11" s="192" t="e">
        <f>#REF!</f>
        <v>#REF!</v>
      </c>
      <c r="J11" s="192" t="e">
        <f>#REF!</f>
        <v>#REF!</v>
      </c>
    </row>
    <row r="12" spans="1:12" s="186" customFormat="1" x14ac:dyDescent="0.2">
      <c r="B12" s="187"/>
      <c r="C12" s="187"/>
      <c r="D12" s="87"/>
      <c r="E12" s="73"/>
      <c r="F12" s="73"/>
      <c r="G12" s="73"/>
      <c r="H12" s="73"/>
      <c r="I12" s="87"/>
      <c r="J12" s="87"/>
      <c r="K12" s="87"/>
      <c r="L12" s="87"/>
    </row>
    <row r="13" spans="1:12" s="186" customFormat="1" x14ac:dyDescent="0.2">
      <c r="B13" s="187"/>
      <c r="C13" s="187"/>
      <c r="D13" s="87"/>
      <c r="E13" s="73"/>
      <c r="F13" s="73"/>
      <c r="G13" s="73"/>
      <c r="H13" s="73"/>
      <c r="I13" s="87"/>
      <c r="J13" s="87"/>
      <c r="K13" s="87"/>
      <c r="L13" s="87"/>
    </row>
    <row r="14" spans="1:12" s="186" customFormat="1" x14ac:dyDescent="0.2">
      <c r="B14" s="193" t="s">
        <v>807</v>
      </c>
      <c r="C14" s="193"/>
      <c r="D14" s="194"/>
      <c r="E14" s="202">
        <f t="shared" ref="E14:K14" si="1">SUM(E16:E30)</f>
        <v>470000.38</v>
      </c>
      <c r="F14" s="202">
        <f t="shared" si="1"/>
        <v>470000.38</v>
      </c>
      <c r="G14" s="202">
        <f t="shared" si="1"/>
        <v>470000.38</v>
      </c>
      <c r="H14" s="202">
        <f t="shared" si="1"/>
        <v>1410001.1400000001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/>
    </row>
    <row r="15" spans="1:12" s="186" customFormat="1" x14ac:dyDescent="0.2">
      <c r="B15" s="187"/>
      <c r="C15" s="187"/>
      <c r="D15" s="87"/>
      <c r="E15" s="73"/>
      <c r="F15" s="73"/>
      <c r="G15" s="73"/>
      <c r="H15" s="73"/>
      <c r="I15" s="87"/>
      <c r="J15" s="87"/>
      <c r="K15" s="87"/>
      <c r="L15" s="87"/>
    </row>
    <row r="16" spans="1:12" s="186" customFormat="1" x14ac:dyDescent="0.2">
      <c r="B16" s="187"/>
      <c r="C16" s="187" t="s">
        <v>808</v>
      </c>
      <c r="D16" s="87"/>
      <c r="E16" s="73">
        <v>470000.38</v>
      </c>
      <c r="F16" s="73">
        <v>470000.38</v>
      </c>
      <c r="G16" s="73">
        <v>470000.38</v>
      </c>
      <c r="H16" s="73">
        <f>SUM(E16:G16)</f>
        <v>1410001.1400000001</v>
      </c>
      <c r="I16" s="87"/>
      <c r="J16" s="87"/>
      <c r="K16" s="87"/>
      <c r="L16" s="87"/>
    </row>
    <row r="17" spans="2:12" s="186" customFormat="1" hidden="1" x14ac:dyDescent="0.2">
      <c r="B17" s="187"/>
      <c r="C17" s="187"/>
      <c r="D17" s="87"/>
      <c r="E17" s="73"/>
      <c r="F17" s="73"/>
      <c r="G17" s="73"/>
      <c r="H17" s="73"/>
      <c r="I17" s="87"/>
      <c r="J17" s="87"/>
      <c r="K17" s="87"/>
      <c r="L17" s="87"/>
    </row>
    <row r="18" spans="2:12" s="186" customFormat="1" hidden="1" x14ac:dyDescent="0.2">
      <c r="B18" s="187"/>
      <c r="C18" s="195" t="s">
        <v>809</v>
      </c>
      <c r="D18" s="196"/>
      <c r="E18" s="73"/>
      <c r="F18" s="73"/>
      <c r="G18" s="73"/>
      <c r="H18" s="73"/>
      <c r="I18" s="87"/>
      <c r="J18" s="87"/>
      <c r="K18" s="87"/>
      <c r="L18" s="87"/>
    </row>
    <row r="19" spans="2:12" s="186" customFormat="1" hidden="1" x14ac:dyDescent="0.2">
      <c r="B19" s="187"/>
      <c r="C19" s="187"/>
      <c r="D19" s="87"/>
      <c r="E19" s="73"/>
      <c r="F19" s="73"/>
      <c r="G19" s="73"/>
      <c r="H19" s="73"/>
      <c r="I19" s="87"/>
      <c r="J19" s="87"/>
      <c r="K19" s="87"/>
      <c r="L19" s="87"/>
    </row>
    <row r="20" spans="2:12" s="186" customFormat="1" hidden="1" x14ac:dyDescent="0.2">
      <c r="B20" s="187"/>
      <c r="C20" s="195" t="s">
        <v>810</v>
      </c>
      <c r="D20" s="196"/>
      <c r="E20" s="73"/>
      <c r="F20" s="73"/>
      <c r="G20" s="73"/>
      <c r="H20" s="73"/>
      <c r="I20" s="87"/>
      <c r="J20" s="87"/>
      <c r="K20" s="87"/>
      <c r="L20" s="87"/>
    </row>
    <row r="21" spans="2:12" s="186" customFormat="1" hidden="1" x14ac:dyDescent="0.2">
      <c r="B21" s="187"/>
      <c r="C21" s="187"/>
      <c r="D21" s="87"/>
      <c r="E21" s="73"/>
      <c r="F21" s="73"/>
      <c r="G21" s="73"/>
      <c r="H21" s="73"/>
      <c r="I21" s="87"/>
      <c r="J21" s="87"/>
      <c r="K21" s="87"/>
      <c r="L21" s="87"/>
    </row>
    <row r="22" spans="2:12" s="186" customFormat="1" hidden="1" x14ac:dyDescent="0.2">
      <c r="B22" s="187"/>
      <c r="C22" s="195" t="s">
        <v>811</v>
      </c>
      <c r="D22" s="196"/>
      <c r="E22" s="73"/>
      <c r="F22" s="73"/>
      <c r="G22" s="73"/>
      <c r="H22" s="73"/>
      <c r="I22" s="87"/>
      <c r="J22" s="87"/>
      <c r="K22" s="87"/>
      <c r="L22" s="87"/>
    </row>
    <row r="23" spans="2:12" s="186" customFormat="1" hidden="1" x14ac:dyDescent="0.2">
      <c r="B23" s="187"/>
      <c r="C23" s="187"/>
      <c r="D23" s="87"/>
      <c r="E23" s="73"/>
      <c r="F23" s="73"/>
      <c r="G23" s="73"/>
      <c r="H23" s="73"/>
      <c r="I23" s="87"/>
      <c r="J23" s="87"/>
      <c r="K23" s="87"/>
      <c r="L23" s="87"/>
    </row>
    <row r="24" spans="2:12" s="186" customFormat="1" hidden="1" x14ac:dyDescent="0.2">
      <c r="B24" s="187"/>
      <c r="C24" s="195" t="s">
        <v>812</v>
      </c>
      <c r="D24" s="196"/>
      <c r="E24" s="73"/>
      <c r="F24" s="73"/>
      <c r="G24" s="73"/>
      <c r="H24" s="73"/>
      <c r="I24" s="87"/>
      <c r="J24" s="87"/>
      <c r="K24" s="87"/>
      <c r="L24" s="87"/>
    </row>
    <row r="25" spans="2:12" s="186" customFormat="1" hidden="1" x14ac:dyDescent="0.2">
      <c r="B25" s="187"/>
      <c r="C25" s="187"/>
      <c r="D25" s="87"/>
      <c r="E25" s="73"/>
      <c r="F25" s="73"/>
      <c r="G25" s="73"/>
      <c r="H25" s="73"/>
      <c r="I25" s="87"/>
      <c r="J25" s="87"/>
      <c r="K25" s="87"/>
      <c r="L25" s="87"/>
    </row>
    <row r="26" spans="2:12" s="186" customFormat="1" hidden="1" x14ac:dyDescent="0.2">
      <c r="B26" s="187"/>
      <c r="C26" s="195" t="s">
        <v>813</v>
      </c>
      <c r="D26" s="196"/>
      <c r="E26" s="73"/>
      <c r="F26" s="73"/>
      <c r="G26" s="73"/>
      <c r="H26" s="73"/>
      <c r="I26" s="87"/>
      <c r="J26" s="87"/>
      <c r="K26" s="87"/>
      <c r="L26" s="87"/>
    </row>
    <row r="27" spans="2:12" s="186" customFormat="1" hidden="1" x14ac:dyDescent="0.2">
      <c r="B27" s="187"/>
      <c r="C27" s="187"/>
      <c r="D27" s="87"/>
      <c r="E27" s="73"/>
      <c r="F27" s="73"/>
      <c r="G27" s="73"/>
      <c r="H27" s="73"/>
      <c r="I27" s="87"/>
      <c r="J27" s="87"/>
      <c r="K27" s="87"/>
      <c r="L27" s="87"/>
    </row>
    <row r="28" spans="2:12" s="186" customFormat="1" hidden="1" x14ac:dyDescent="0.2">
      <c r="B28" s="187"/>
      <c r="C28" s="195" t="s">
        <v>814</v>
      </c>
      <c r="D28" s="196"/>
      <c r="E28" s="73"/>
      <c r="F28" s="73"/>
      <c r="G28" s="73"/>
      <c r="H28" s="73"/>
      <c r="I28" s="87"/>
      <c r="J28" s="87"/>
      <c r="K28" s="87"/>
      <c r="L28" s="87"/>
    </row>
    <row r="29" spans="2:12" s="186" customFormat="1" hidden="1" x14ac:dyDescent="0.2">
      <c r="B29" s="187"/>
      <c r="C29" s="187"/>
      <c r="D29" s="87"/>
      <c r="E29" s="73"/>
      <c r="F29" s="73"/>
      <c r="G29" s="73"/>
      <c r="H29" s="73"/>
      <c r="I29" s="87"/>
      <c r="J29" s="87"/>
      <c r="K29" s="87"/>
      <c r="L29" s="87"/>
    </row>
    <row r="30" spans="2:12" s="186" customFormat="1" hidden="1" x14ac:dyDescent="0.2">
      <c r="B30" s="187"/>
      <c r="C30" s="195" t="s">
        <v>815</v>
      </c>
      <c r="D30" s="196"/>
      <c r="E30" s="73"/>
      <c r="F30" s="73"/>
      <c r="G30" s="73"/>
      <c r="H30" s="73"/>
      <c r="I30" s="87"/>
      <c r="J30" s="87"/>
      <c r="K30" s="87"/>
      <c r="L30" s="87"/>
    </row>
    <row r="31" spans="2:12" s="186" customFormat="1" hidden="1" x14ac:dyDescent="0.2">
      <c r="B31" s="187"/>
      <c r="C31" s="187"/>
      <c r="D31" s="87"/>
      <c r="E31" s="73"/>
      <c r="F31" s="73"/>
      <c r="G31" s="73"/>
      <c r="H31" s="73"/>
      <c r="I31" s="87"/>
      <c r="J31" s="87"/>
      <c r="K31" s="87"/>
      <c r="L31" s="87"/>
    </row>
    <row r="32" spans="2:12" s="186" customFormat="1" hidden="1" x14ac:dyDescent="0.2">
      <c r="B32" s="187"/>
      <c r="C32" s="187"/>
      <c r="D32" s="87"/>
      <c r="E32" s="73"/>
      <c r="F32" s="73"/>
      <c r="G32" s="73"/>
      <c r="H32" s="73"/>
      <c r="I32" s="87"/>
      <c r="J32" s="87"/>
      <c r="K32" s="87"/>
      <c r="L32" s="87"/>
    </row>
    <row r="33" spans="2:12" s="186" customFormat="1" x14ac:dyDescent="0.2">
      <c r="B33" s="193" t="s">
        <v>816</v>
      </c>
      <c r="C33" s="193"/>
      <c r="D33" s="194"/>
      <c r="E33" s="202">
        <f t="shared" ref="E33:H33" si="2">SUM(E35:E50)</f>
        <v>130045.03</v>
      </c>
      <c r="F33" s="202">
        <f t="shared" si="2"/>
        <v>127722.79</v>
      </c>
      <c r="G33" s="202">
        <f t="shared" si="2"/>
        <v>129580.58</v>
      </c>
      <c r="H33" s="202">
        <f t="shared" si="2"/>
        <v>387348.4</v>
      </c>
      <c r="I33" s="87"/>
      <c r="J33" s="87"/>
      <c r="K33" s="87"/>
      <c r="L33" s="87"/>
    </row>
    <row r="34" spans="2:12" s="186" customFormat="1" hidden="1" x14ac:dyDescent="0.2">
      <c r="B34" s="187"/>
      <c r="C34" s="187"/>
      <c r="D34" s="87"/>
      <c r="E34" s="73"/>
      <c r="F34" s="73"/>
      <c r="G34" s="73"/>
      <c r="H34" s="73"/>
      <c r="I34" s="87"/>
      <c r="J34" s="87"/>
      <c r="K34" s="87"/>
      <c r="L34" s="87"/>
    </row>
    <row r="35" spans="2:12" s="186" customFormat="1" x14ac:dyDescent="0.2">
      <c r="B35" s="187"/>
      <c r="C35" s="187" t="s">
        <v>817</v>
      </c>
      <c r="D35" s="87"/>
      <c r="E35" s="73">
        <v>130045.03</v>
      </c>
      <c r="F35" s="73">
        <v>127722.79</v>
      </c>
      <c r="G35" s="73">
        <v>129580.58</v>
      </c>
      <c r="H35" s="73">
        <f>SUM(E35:G35)</f>
        <v>387348.4</v>
      </c>
      <c r="I35" s="87"/>
      <c r="J35" s="87"/>
      <c r="K35" s="87"/>
      <c r="L35" s="87"/>
    </row>
    <row r="36" spans="2:12" s="186" customFormat="1" hidden="1" x14ac:dyDescent="0.2">
      <c r="B36" s="187"/>
      <c r="C36" s="187"/>
      <c r="D36" s="87"/>
      <c r="E36" s="73"/>
      <c r="F36" s="73"/>
      <c r="G36" s="73"/>
      <c r="H36" s="73"/>
      <c r="I36" s="87"/>
      <c r="J36" s="87"/>
      <c r="K36" s="87"/>
      <c r="L36" s="87"/>
    </row>
    <row r="37" spans="2:12" s="186" customFormat="1" hidden="1" x14ac:dyDescent="0.2">
      <c r="B37" s="187"/>
      <c r="C37" s="195" t="s">
        <v>818</v>
      </c>
      <c r="D37" s="196"/>
      <c r="E37" s="73"/>
      <c r="F37" s="73"/>
      <c r="G37" s="73"/>
      <c r="H37" s="73"/>
      <c r="I37" s="87"/>
      <c r="J37" s="87"/>
      <c r="K37" s="87"/>
      <c r="L37" s="87"/>
    </row>
    <row r="38" spans="2:12" s="186" customFormat="1" hidden="1" x14ac:dyDescent="0.2">
      <c r="B38" s="187"/>
      <c r="C38" s="187"/>
      <c r="D38" s="87"/>
      <c r="E38" s="73"/>
      <c r="F38" s="73"/>
      <c r="G38" s="73"/>
      <c r="H38" s="73"/>
      <c r="I38" s="87"/>
      <c r="J38" s="87"/>
      <c r="K38" s="87"/>
      <c r="L38" s="87"/>
    </row>
    <row r="39" spans="2:12" s="186" customFormat="1" hidden="1" x14ac:dyDescent="0.2">
      <c r="B39" s="187"/>
      <c r="C39" s="195" t="s">
        <v>819</v>
      </c>
      <c r="D39" s="196"/>
      <c r="E39" s="73"/>
      <c r="F39" s="73"/>
      <c r="G39" s="73"/>
      <c r="H39" s="73"/>
      <c r="I39" s="87"/>
      <c r="J39" s="87"/>
      <c r="K39" s="87"/>
      <c r="L39" s="87"/>
    </row>
    <row r="40" spans="2:12" s="186" customFormat="1" hidden="1" x14ac:dyDescent="0.2">
      <c r="B40" s="187"/>
      <c r="C40" s="187"/>
      <c r="D40" s="87"/>
      <c r="E40" s="73"/>
      <c r="F40" s="73"/>
      <c r="G40" s="73"/>
      <c r="H40" s="73"/>
      <c r="I40" s="87"/>
      <c r="J40" s="87"/>
      <c r="K40" s="87"/>
      <c r="L40" s="87"/>
    </row>
    <row r="41" spans="2:12" s="186" customFormat="1" hidden="1" x14ac:dyDescent="0.2">
      <c r="B41" s="187"/>
      <c r="C41" s="195" t="s">
        <v>820</v>
      </c>
      <c r="D41" s="196"/>
      <c r="E41" s="73"/>
      <c r="F41" s="73"/>
      <c r="G41" s="73"/>
      <c r="H41" s="73"/>
      <c r="I41" s="87"/>
      <c r="J41" s="87"/>
      <c r="K41" s="87"/>
      <c r="L41" s="87"/>
    </row>
    <row r="42" spans="2:12" s="186" customFormat="1" hidden="1" x14ac:dyDescent="0.2">
      <c r="B42" s="187"/>
      <c r="C42" s="187"/>
      <c r="D42" s="87"/>
      <c r="E42" s="73"/>
      <c r="F42" s="73"/>
      <c r="G42" s="73"/>
      <c r="H42" s="73"/>
      <c r="I42" s="87"/>
      <c r="J42" s="87"/>
      <c r="K42" s="87"/>
      <c r="L42" s="87"/>
    </row>
    <row r="43" spans="2:12" s="186" customFormat="1" hidden="1" x14ac:dyDescent="0.2">
      <c r="B43" s="187"/>
      <c r="C43" s="195" t="s">
        <v>821</v>
      </c>
      <c r="D43" s="196"/>
      <c r="E43" s="73"/>
      <c r="F43" s="73"/>
      <c r="G43" s="73"/>
      <c r="H43" s="73"/>
      <c r="I43" s="87"/>
      <c r="J43" s="87"/>
      <c r="K43" s="87"/>
      <c r="L43" s="87"/>
    </row>
    <row r="44" spans="2:12" s="186" customFormat="1" hidden="1" x14ac:dyDescent="0.2">
      <c r="B44" s="187"/>
      <c r="C44" s="187"/>
      <c r="D44" s="87"/>
      <c r="E44" s="73"/>
      <c r="F44" s="73"/>
      <c r="G44" s="73"/>
      <c r="H44" s="73"/>
      <c r="I44" s="87"/>
      <c r="J44" s="87"/>
      <c r="K44" s="87"/>
      <c r="L44" s="87"/>
    </row>
    <row r="45" spans="2:12" s="186" customFormat="1" hidden="1" x14ac:dyDescent="0.2">
      <c r="B45" s="187"/>
      <c r="C45" s="195" t="s">
        <v>822</v>
      </c>
      <c r="D45" s="196"/>
      <c r="E45" s="73"/>
      <c r="F45" s="73"/>
      <c r="G45" s="73"/>
      <c r="H45" s="73"/>
      <c r="I45" s="87"/>
      <c r="J45" s="87"/>
      <c r="K45" s="87"/>
      <c r="L45" s="87"/>
    </row>
    <row r="46" spans="2:12" s="186" customFormat="1" hidden="1" x14ac:dyDescent="0.2">
      <c r="B46" s="187"/>
      <c r="C46" s="187"/>
      <c r="D46" s="87"/>
      <c r="E46" s="73"/>
      <c r="F46" s="73"/>
      <c r="G46" s="73"/>
      <c r="H46" s="73"/>
      <c r="I46" s="87"/>
      <c r="J46" s="87"/>
      <c r="K46" s="87"/>
      <c r="L46" s="87"/>
    </row>
    <row r="47" spans="2:12" s="186" customFormat="1" hidden="1" x14ac:dyDescent="0.2">
      <c r="B47" s="187"/>
      <c r="C47" s="195" t="s">
        <v>823</v>
      </c>
      <c r="D47" s="196"/>
      <c r="E47" s="73"/>
      <c r="F47" s="73"/>
      <c r="G47" s="73"/>
      <c r="H47" s="73"/>
      <c r="I47" s="87"/>
      <c r="J47" s="87"/>
      <c r="K47" s="87"/>
      <c r="L47" s="87"/>
    </row>
    <row r="48" spans="2:12" s="186" customFormat="1" hidden="1" x14ac:dyDescent="0.2">
      <c r="B48" s="187"/>
      <c r="C48" s="195" t="s">
        <v>824</v>
      </c>
      <c r="D48" s="196"/>
      <c r="E48" s="73"/>
      <c r="F48" s="73"/>
      <c r="G48" s="73"/>
      <c r="H48" s="73"/>
      <c r="I48" s="87"/>
      <c r="J48" s="87"/>
      <c r="K48" s="87"/>
      <c r="L48" s="87"/>
    </row>
    <row r="49" spans="2:12" s="186" customFormat="1" hidden="1" x14ac:dyDescent="0.2">
      <c r="B49" s="187"/>
      <c r="C49" s="187"/>
      <c r="D49" s="87"/>
      <c r="E49" s="73"/>
      <c r="F49" s="73"/>
      <c r="G49" s="73"/>
      <c r="H49" s="73"/>
      <c r="I49" s="87"/>
      <c r="J49" s="87"/>
      <c r="K49" s="87"/>
      <c r="L49" s="87"/>
    </row>
    <row r="50" spans="2:12" s="186" customFormat="1" hidden="1" x14ac:dyDescent="0.2">
      <c r="B50" s="187"/>
      <c r="C50" s="195" t="s">
        <v>825</v>
      </c>
      <c r="D50" s="196"/>
      <c r="E50" s="73"/>
      <c r="F50" s="73"/>
      <c r="G50" s="73"/>
      <c r="H50" s="73"/>
      <c r="I50" s="87"/>
      <c r="J50" s="87"/>
      <c r="K50" s="87"/>
      <c r="L50" s="87"/>
    </row>
    <row r="51" spans="2:12" s="186" customFormat="1" hidden="1" x14ac:dyDescent="0.2">
      <c r="B51" s="187"/>
      <c r="C51" s="187"/>
      <c r="D51" s="87"/>
      <c r="E51" s="73"/>
      <c r="F51" s="73"/>
      <c r="G51" s="73"/>
      <c r="H51" s="73"/>
      <c r="I51" s="87"/>
      <c r="J51" s="87"/>
      <c r="K51" s="87"/>
      <c r="L51" s="87"/>
    </row>
    <row r="52" spans="2:12" s="186" customFormat="1" hidden="1" x14ac:dyDescent="0.2">
      <c r="B52" s="197" t="s">
        <v>826</v>
      </c>
      <c r="C52" s="197"/>
      <c r="D52" s="198"/>
      <c r="E52" s="73">
        <f t="shared" ref="E52:H52" si="3">SUM(E54:E56)</f>
        <v>0</v>
      </c>
      <c r="F52" s="73">
        <f t="shared" si="3"/>
        <v>0</v>
      </c>
      <c r="G52" s="73">
        <f t="shared" si="3"/>
        <v>0</v>
      </c>
      <c r="H52" s="73">
        <f t="shared" si="3"/>
        <v>0</v>
      </c>
      <c r="I52" s="87"/>
      <c r="J52" s="87"/>
      <c r="K52" s="87"/>
      <c r="L52" s="87"/>
    </row>
    <row r="53" spans="2:12" s="186" customFormat="1" hidden="1" x14ac:dyDescent="0.2">
      <c r="B53" s="187"/>
      <c r="C53" s="187"/>
      <c r="D53" s="87"/>
      <c r="E53" s="73"/>
      <c r="F53" s="73"/>
      <c r="G53" s="73"/>
      <c r="H53" s="73"/>
      <c r="I53" s="87"/>
      <c r="J53" s="87"/>
      <c r="K53" s="87"/>
      <c r="L53" s="87"/>
    </row>
    <row r="54" spans="2:12" s="186" customFormat="1" hidden="1" x14ac:dyDescent="0.2">
      <c r="B54" s="187"/>
      <c r="C54" s="187"/>
      <c r="D54" s="196" t="s">
        <v>827</v>
      </c>
      <c r="E54" s="73"/>
      <c r="F54" s="73"/>
      <c r="G54" s="73"/>
      <c r="H54" s="73"/>
      <c r="I54" s="87"/>
      <c r="J54" s="87"/>
      <c r="K54" s="87"/>
      <c r="L54" s="87"/>
    </row>
    <row r="55" spans="2:12" s="186" customFormat="1" hidden="1" x14ac:dyDescent="0.2">
      <c r="B55" s="187"/>
      <c r="C55" s="187"/>
      <c r="D55" s="87"/>
      <c r="E55" s="73"/>
      <c r="F55" s="73"/>
      <c r="G55" s="73"/>
      <c r="H55" s="73"/>
      <c r="I55" s="87"/>
      <c r="J55" s="87"/>
      <c r="K55" s="87"/>
      <c r="L55" s="87"/>
    </row>
    <row r="56" spans="2:12" s="186" customFormat="1" hidden="1" x14ac:dyDescent="0.2">
      <c r="B56" s="187"/>
      <c r="C56" s="187"/>
      <c r="D56" s="196" t="s">
        <v>828</v>
      </c>
      <c r="E56" s="73"/>
      <c r="F56" s="73"/>
      <c r="G56" s="73"/>
      <c r="H56" s="73"/>
      <c r="I56" s="87"/>
      <c r="J56" s="87"/>
      <c r="K56" s="87"/>
      <c r="L56" s="87"/>
    </row>
    <row r="57" spans="2:12" s="186" customFormat="1" hidden="1" x14ac:dyDescent="0.2">
      <c r="B57" s="187"/>
      <c r="C57" s="187"/>
      <c r="D57" s="87"/>
      <c r="E57" s="73"/>
      <c r="F57" s="73"/>
      <c r="G57" s="73"/>
      <c r="H57" s="73"/>
      <c r="I57" s="87"/>
      <c r="J57" s="87"/>
      <c r="K57" s="87"/>
      <c r="L57" s="87"/>
    </row>
    <row r="58" spans="2:12" s="194" customFormat="1" ht="12" x14ac:dyDescent="0.2">
      <c r="B58" s="67" t="s">
        <v>829</v>
      </c>
      <c r="E58" s="78">
        <f t="shared" ref="E58:H58" si="4">SUM(E60:E63)</f>
        <v>0</v>
      </c>
      <c r="F58" s="78">
        <f t="shared" si="4"/>
        <v>0</v>
      </c>
      <c r="G58" s="78">
        <f t="shared" si="4"/>
        <v>0</v>
      </c>
      <c r="H58" s="78">
        <f t="shared" si="4"/>
        <v>0</v>
      </c>
      <c r="K58" s="199"/>
    </row>
    <row r="59" spans="2:12" s="194" customFormat="1" ht="12" hidden="1" x14ac:dyDescent="0.2">
      <c r="B59" s="193"/>
      <c r="C59" s="67"/>
      <c r="K59" s="199"/>
    </row>
    <row r="60" spans="2:12" s="62" customFormat="1" ht="11.25" x14ac:dyDescent="0.2">
      <c r="B60" s="53"/>
      <c r="C60" s="53"/>
      <c r="D60" s="62" t="s">
        <v>830</v>
      </c>
      <c r="E60" s="87"/>
      <c r="F60" s="87"/>
      <c r="G60" s="87"/>
      <c r="H60" s="87"/>
      <c r="I60" s="87">
        <v>20000000</v>
      </c>
      <c r="J60" s="87">
        <f>I60-H60</f>
        <v>20000000</v>
      </c>
      <c r="K60" s="200">
        <f>J60/I60</f>
        <v>1</v>
      </c>
    </row>
    <row r="61" spans="2:12" s="87" customFormat="1" ht="11.25" hidden="1" x14ac:dyDescent="0.2">
      <c r="B61" s="53"/>
      <c r="C61" s="53"/>
      <c r="K61" s="200"/>
    </row>
    <row r="62" spans="2:12" s="62" customFormat="1" ht="11.25" hidden="1" x14ac:dyDescent="0.2">
      <c r="B62" s="53"/>
      <c r="C62" s="53"/>
      <c r="H62" s="87"/>
      <c r="I62" s="87"/>
      <c r="J62" s="87"/>
      <c r="K62" s="87"/>
    </row>
    <row r="63" spans="2:12" s="62" customFormat="1" ht="11.25" hidden="1" x14ac:dyDescent="0.2">
      <c r="B63" s="53"/>
      <c r="C63" s="53"/>
      <c r="D63" s="62" t="s">
        <v>831</v>
      </c>
      <c r="H63" s="87"/>
      <c r="I63" s="87"/>
      <c r="J63" s="87"/>
      <c r="K63" s="87"/>
    </row>
    <row r="64" spans="2:12" s="62" customFormat="1" ht="11.25" hidden="1" x14ac:dyDescent="0.2">
      <c r="B64" s="53"/>
      <c r="C64" s="53"/>
      <c r="H64" s="87"/>
      <c r="I64" s="87"/>
      <c r="J64" s="87"/>
      <c r="K64" s="87"/>
    </row>
    <row r="65" spans="2:11" s="62" customFormat="1" ht="12" hidden="1" x14ac:dyDescent="0.2">
      <c r="B65" s="94" t="s">
        <v>832</v>
      </c>
      <c r="C65" s="94"/>
      <c r="D65" s="152"/>
      <c r="E65" s="62">
        <f t="shared" ref="E65:K65" si="5">SUM(E67:E68)</f>
        <v>0</v>
      </c>
      <c r="F65" s="62">
        <f t="shared" si="5"/>
        <v>0</v>
      </c>
      <c r="G65" s="62">
        <f t="shared" si="5"/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</row>
    <row r="66" spans="2:11" s="62" customFormat="1" ht="11.25" hidden="1" x14ac:dyDescent="0.2">
      <c r="B66" s="53"/>
      <c r="C66" s="53"/>
      <c r="H66" s="87"/>
      <c r="I66" s="87"/>
      <c r="J66" s="87"/>
      <c r="K66" s="87"/>
    </row>
    <row r="67" spans="2:11" s="62" customFormat="1" ht="11.25" hidden="1" x14ac:dyDescent="0.2">
      <c r="B67" s="53"/>
      <c r="C67" s="76" t="s">
        <v>833</v>
      </c>
      <c r="D67" s="71"/>
      <c r="H67" s="87"/>
      <c r="I67" s="87"/>
      <c r="J67" s="87"/>
      <c r="K67" s="87"/>
    </row>
    <row r="68" spans="2:11" s="62" customFormat="1" ht="11.25" hidden="1" x14ac:dyDescent="0.2">
      <c r="B68" s="53"/>
      <c r="C68" s="53"/>
      <c r="H68" s="87"/>
      <c r="I68" s="87"/>
      <c r="J68" s="87"/>
      <c r="K68" s="87"/>
    </row>
    <row r="69" spans="2:11" s="62" customFormat="1" ht="12" hidden="1" x14ac:dyDescent="0.2">
      <c r="B69" s="94" t="s">
        <v>834</v>
      </c>
      <c r="C69" s="94"/>
      <c r="D69" s="152"/>
      <c r="E69" s="62">
        <f t="shared" ref="E69:H69" si="6">SUM(E71:E74)</f>
        <v>0</v>
      </c>
      <c r="F69" s="62">
        <f t="shared" si="6"/>
        <v>0</v>
      </c>
      <c r="G69" s="62">
        <f t="shared" si="6"/>
        <v>0</v>
      </c>
      <c r="H69" s="62">
        <f t="shared" si="6"/>
        <v>0</v>
      </c>
      <c r="I69" s="87"/>
      <c r="J69" s="87"/>
      <c r="K69" s="87"/>
    </row>
    <row r="70" spans="2:11" s="62" customFormat="1" ht="11.25" hidden="1" x14ac:dyDescent="0.2">
      <c r="B70" s="53"/>
      <c r="C70" s="53"/>
      <c r="H70" s="87"/>
      <c r="I70" s="87"/>
      <c r="J70" s="87"/>
      <c r="K70" s="87"/>
    </row>
    <row r="71" spans="2:11" s="62" customFormat="1" ht="11.25" hidden="1" x14ac:dyDescent="0.2">
      <c r="B71" s="53"/>
      <c r="C71" s="76" t="s">
        <v>835</v>
      </c>
      <c r="D71" s="71"/>
      <c r="H71" s="87"/>
      <c r="I71" s="87"/>
      <c r="J71" s="87"/>
      <c r="K71" s="87"/>
    </row>
    <row r="72" spans="2:11" s="62" customFormat="1" ht="11.25" hidden="1" x14ac:dyDescent="0.2">
      <c r="B72" s="53"/>
      <c r="C72" s="53"/>
      <c r="H72" s="87"/>
      <c r="I72" s="87"/>
      <c r="J72" s="87"/>
      <c r="K72" s="87"/>
    </row>
    <row r="73" spans="2:11" s="62" customFormat="1" ht="11.25" hidden="1" x14ac:dyDescent="0.2">
      <c r="B73" s="53"/>
      <c r="C73" s="76" t="s">
        <v>836</v>
      </c>
      <c r="D73" s="71"/>
      <c r="H73" s="87"/>
      <c r="I73" s="87"/>
      <c r="J73" s="87"/>
      <c r="K73" s="87"/>
    </row>
    <row r="74" spans="2:11" s="62" customFormat="1" ht="11.25" hidden="1" x14ac:dyDescent="0.2">
      <c r="B74" s="53"/>
      <c r="C74" s="76" t="s">
        <v>837</v>
      </c>
      <c r="D74" s="71"/>
      <c r="H74" s="87"/>
      <c r="I74" s="87"/>
      <c r="J74" s="87"/>
      <c r="K74" s="87"/>
    </row>
    <row r="75" spans="2:11" s="62" customFormat="1" ht="11.25" hidden="1" x14ac:dyDescent="0.2">
      <c r="B75" s="53"/>
      <c r="C75" s="53"/>
      <c r="H75" s="87"/>
      <c r="I75" s="87"/>
      <c r="J75" s="87"/>
      <c r="K75" s="87"/>
    </row>
    <row r="76" spans="2:11" s="89" customFormat="1" ht="12" hidden="1" x14ac:dyDescent="0.2">
      <c r="B76" s="67"/>
      <c r="C76" s="67" t="s">
        <v>838</v>
      </c>
      <c r="E76" s="89">
        <f t="shared" ref="E76:H76" si="7">SUM(E78)</f>
        <v>0</v>
      </c>
      <c r="F76" s="89">
        <f t="shared" si="7"/>
        <v>0</v>
      </c>
      <c r="G76" s="89">
        <f t="shared" si="7"/>
        <v>0</v>
      </c>
      <c r="H76" s="89">
        <f t="shared" si="7"/>
        <v>0</v>
      </c>
      <c r="I76" s="194"/>
      <c r="J76" s="194"/>
      <c r="K76" s="194"/>
    </row>
    <row r="77" spans="2:11" s="62" customFormat="1" ht="11.25" hidden="1" x14ac:dyDescent="0.2">
      <c r="B77" s="53"/>
      <c r="C77" s="53"/>
      <c r="H77" s="87"/>
      <c r="I77" s="87"/>
      <c r="J77" s="87"/>
      <c r="K77" s="87"/>
    </row>
    <row r="78" spans="2:11" s="62" customFormat="1" ht="11.25" hidden="1" x14ac:dyDescent="0.2">
      <c r="B78" s="53"/>
      <c r="C78" s="53"/>
      <c r="D78" s="62" t="s">
        <v>839</v>
      </c>
      <c r="H78" s="87">
        <f>SUM(E78:G78)</f>
        <v>0</v>
      </c>
      <c r="I78" s="87"/>
      <c r="J78" s="87"/>
      <c r="K78" s="87"/>
    </row>
    <row r="79" spans="2:11" s="62" customFormat="1" ht="11.25" x14ac:dyDescent="0.2">
      <c r="B79" s="53"/>
      <c r="C79" s="53"/>
      <c r="H79" s="87"/>
      <c r="I79" s="87"/>
      <c r="J79" s="87"/>
      <c r="K79" s="87"/>
    </row>
    <row r="80" spans="2:11" s="62" customFormat="1" ht="11.25" x14ac:dyDescent="0.2">
      <c r="B80" s="53"/>
      <c r="C80" s="53"/>
      <c r="H80" s="87"/>
      <c r="I80" s="87"/>
      <c r="J80" s="87"/>
      <c r="K80" s="87"/>
    </row>
    <row r="81" spans="2:11" s="62" customFormat="1" ht="11.25" x14ac:dyDescent="0.2">
      <c r="B81" s="53"/>
      <c r="C81" s="53"/>
      <c r="H81" s="87"/>
      <c r="I81" s="87"/>
      <c r="J81" s="87"/>
      <c r="K81" s="87"/>
    </row>
    <row r="82" spans="2:11" s="62" customFormat="1" ht="11.25" x14ac:dyDescent="0.2">
      <c r="B82" s="53"/>
      <c r="C82" s="53"/>
      <c r="H82" s="87"/>
      <c r="I82" s="87"/>
      <c r="J82" s="87"/>
      <c r="K82" s="87"/>
    </row>
    <row r="83" spans="2:11" s="62" customFormat="1" ht="11.25" x14ac:dyDescent="0.2">
      <c r="B83" s="53"/>
      <c r="C83" s="53"/>
      <c r="H83" s="87"/>
      <c r="I83" s="87"/>
      <c r="J83" s="87"/>
      <c r="K83" s="87"/>
    </row>
    <row r="84" spans="2:11" s="62" customFormat="1" ht="11.25" x14ac:dyDescent="0.2">
      <c r="B84" s="53"/>
      <c r="C84" s="53"/>
      <c r="H84" s="87"/>
      <c r="I84" s="87"/>
      <c r="J84" s="87"/>
      <c r="K84" s="87"/>
    </row>
    <row r="85" spans="2:11" s="62" customFormat="1" ht="11.25" x14ac:dyDescent="0.2">
      <c r="B85" s="53"/>
      <c r="C85" s="53"/>
      <c r="H85" s="87"/>
      <c r="I85" s="87"/>
      <c r="J85" s="87"/>
      <c r="K85" s="87"/>
    </row>
    <row r="86" spans="2:11" s="62" customFormat="1" ht="11.25" x14ac:dyDescent="0.2">
      <c r="B86" s="53"/>
      <c r="C86" s="53"/>
      <c r="H86" s="87"/>
      <c r="I86" s="87"/>
      <c r="J86" s="87"/>
      <c r="K86" s="87"/>
    </row>
    <row r="87" spans="2:11" s="62" customFormat="1" ht="11.25" x14ac:dyDescent="0.2">
      <c r="B87" s="53"/>
      <c r="C87" s="53"/>
      <c r="H87" s="87"/>
      <c r="I87" s="87"/>
      <c r="J87" s="87"/>
      <c r="K87" s="87"/>
    </row>
    <row r="88" spans="2:11" s="62" customFormat="1" ht="11.25" x14ac:dyDescent="0.2">
      <c r="B88" s="53"/>
      <c r="C88" s="53"/>
      <c r="H88" s="87"/>
      <c r="I88" s="87"/>
      <c r="J88" s="87"/>
      <c r="K88" s="87"/>
    </row>
    <row r="89" spans="2:11" s="62" customFormat="1" ht="11.25" x14ac:dyDescent="0.2">
      <c r="B89" s="53"/>
      <c r="C89" s="53"/>
      <c r="H89" s="87"/>
      <c r="I89" s="87"/>
      <c r="J89" s="87"/>
      <c r="K89" s="87"/>
    </row>
    <row r="90" spans="2:11" s="62" customFormat="1" ht="11.25" x14ac:dyDescent="0.2">
      <c r="B90" s="53"/>
      <c r="C90" s="53"/>
      <c r="H90" s="87"/>
      <c r="I90" s="87"/>
      <c r="J90" s="87"/>
      <c r="K90" s="87"/>
    </row>
    <row r="91" spans="2:11" s="62" customFormat="1" ht="11.25" x14ac:dyDescent="0.2">
      <c r="B91" s="53"/>
      <c r="C91" s="53"/>
      <c r="H91" s="87"/>
      <c r="I91" s="87"/>
      <c r="J91" s="87"/>
      <c r="K91" s="87"/>
    </row>
    <row r="92" spans="2:11" s="62" customFormat="1" ht="11.25" x14ac:dyDescent="0.2">
      <c r="B92" s="53"/>
      <c r="C92" s="53"/>
      <c r="H92" s="87"/>
      <c r="I92" s="87"/>
      <c r="J92" s="87"/>
      <c r="K92" s="87"/>
    </row>
    <row r="93" spans="2:11" s="62" customFormat="1" ht="11.25" x14ac:dyDescent="0.2">
      <c r="B93" s="53"/>
      <c r="C93" s="53"/>
      <c r="H93" s="87"/>
      <c r="I93" s="87"/>
      <c r="J93" s="87"/>
      <c r="K93" s="87"/>
    </row>
    <row r="94" spans="2:11" s="62" customFormat="1" ht="11.25" x14ac:dyDescent="0.2">
      <c r="B94" s="53"/>
      <c r="C94" s="53"/>
      <c r="H94" s="87"/>
      <c r="I94" s="87"/>
      <c r="J94" s="87"/>
      <c r="K94" s="87"/>
    </row>
    <row r="95" spans="2:11" s="62" customFormat="1" ht="11.25" x14ac:dyDescent="0.2">
      <c r="B95" s="53"/>
      <c r="C95" s="53"/>
      <c r="H95" s="87"/>
      <c r="I95" s="87"/>
      <c r="J95" s="87"/>
      <c r="K95" s="87"/>
    </row>
    <row r="96" spans="2:11" s="62" customFormat="1" ht="11.25" x14ac:dyDescent="0.2">
      <c r="B96" s="53"/>
      <c r="C96" s="53"/>
      <c r="H96" s="87"/>
      <c r="I96" s="87"/>
      <c r="J96" s="87"/>
      <c r="K96" s="87"/>
    </row>
    <row r="97" spans="2:11" s="62" customFormat="1" ht="11.25" x14ac:dyDescent="0.2">
      <c r="B97" s="53"/>
      <c r="C97" s="53"/>
      <c r="H97" s="87"/>
      <c r="I97" s="87"/>
      <c r="J97" s="87"/>
      <c r="K97" s="87"/>
    </row>
    <row r="98" spans="2:11" s="62" customFormat="1" ht="11.25" x14ac:dyDescent="0.2">
      <c r="B98" s="53"/>
      <c r="C98" s="53"/>
      <c r="H98" s="87"/>
      <c r="I98" s="87"/>
      <c r="J98" s="87"/>
      <c r="K98" s="87"/>
    </row>
    <row r="99" spans="2:11" s="62" customFormat="1" ht="11.25" x14ac:dyDescent="0.2">
      <c r="B99" s="53"/>
      <c r="C99" s="53"/>
      <c r="H99" s="87"/>
      <c r="I99" s="87"/>
      <c r="J99" s="87"/>
      <c r="K99" s="87"/>
    </row>
    <row r="100" spans="2:11" s="62" customFormat="1" ht="11.25" x14ac:dyDescent="0.2">
      <c r="B100" s="53"/>
      <c r="C100" s="53"/>
      <c r="H100" s="87"/>
      <c r="I100" s="87"/>
      <c r="J100" s="87"/>
      <c r="K100" s="87"/>
    </row>
    <row r="101" spans="2:11" s="62" customFormat="1" ht="11.25" x14ac:dyDescent="0.2">
      <c r="B101" s="53"/>
      <c r="C101" s="53"/>
      <c r="H101" s="87"/>
      <c r="I101" s="87"/>
      <c r="J101" s="87"/>
      <c r="K101" s="87"/>
    </row>
    <row r="102" spans="2:11" s="62" customFormat="1" ht="11.25" x14ac:dyDescent="0.2">
      <c r="B102" s="53"/>
      <c r="C102" s="53"/>
      <c r="H102" s="87"/>
      <c r="I102" s="87"/>
      <c r="J102" s="87"/>
      <c r="K102" s="87"/>
    </row>
    <row r="103" spans="2:11" s="62" customFormat="1" ht="11.25" x14ac:dyDescent="0.2">
      <c r="B103" s="53"/>
      <c r="C103" s="53"/>
      <c r="H103" s="87"/>
      <c r="I103" s="87"/>
      <c r="J103" s="87"/>
      <c r="K103" s="87"/>
    </row>
    <row r="104" spans="2:11" s="62" customFormat="1" ht="11.25" x14ac:dyDescent="0.2">
      <c r="B104" s="53"/>
      <c r="C104" s="53"/>
      <c r="H104" s="87"/>
      <c r="I104" s="87"/>
      <c r="J104" s="87"/>
      <c r="K104" s="87"/>
    </row>
    <row r="105" spans="2:11" s="62" customFormat="1" ht="11.25" x14ac:dyDescent="0.2">
      <c r="B105" s="53"/>
      <c r="C105" s="53"/>
      <c r="H105" s="87"/>
      <c r="I105" s="87"/>
      <c r="J105" s="87"/>
      <c r="K105" s="87"/>
    </row>
    <row r="106" spans="2:11" s="62" customFormat="1" ht="11.25" x14ac:dyDescent="0.2">
      <c r="B106" s="53"/>
      <c r="C106" s="53"/>
      <c r="H106" s="87"/>
      <c r="I106" s="87"/>
      <c r="J106" s="87"/>
      <c r="K106" s="87"/>
    </row>
    <row r="107" spans="2:11" s="62" customFormat="1" ht="11.25" x14ac:dyDescent="0.2">
      <c r="B107" s="53"/>
      <c r="C107" s="53"/>
      <c r="H107" s="87"/>
      <c r="I107" s="87"/>
      <c r="J107" s="87"/>
      <c r="K107" s="87"/>
    </row>
    <row r="108" spans="2:11" s="62" customFormat="1" ht="11.25" x14ac:dyDescent="0.2">
      <c r="B108" s="53"/>
      <c r="C108" s="53"/>
      <c r="H108" s="87"/>
      <c r="I108" s="87"/>
      <c r="J108" s="87"/>
      <c r="K108" s="87"/>
    </row>
    <row r="109" spans="2:11" s="62" customFormat="1" ht="11.25" x14ac:dyDescent="0.2">
      <c r="B109" s="53"/>
      <c r="C109" s="53"/>
      <c r="H109" s="87"/>
      <c r="I109" s="87"/>
      <c r="J109" s="87"/>
      <c r="K109" s="87"/>
    </row>
    <row r="110" spans="2:11" s="62" customFormat="1" ht="11.25" x14ac:dyDescent="0.2">
      <c r="B110" s="53"/>
      <c r="C110" s="53"/>
      <c r="H110" s="87"/>
      <c r="I110" s="87"/>
      <c r="J110" s="87"/>
      <c r="K110" s="87"/>
    </row>
    <row r="111" spans="2:11" s="62" customFormat="1" ht="11.25" x14ac:dyDescent="0.2">
      <c r="B111" s="53"/>
      <c r="C111" s="53"/>
      <c r="H111" s="87"/>
      <c r="I111" s="87"/>
      <c r="J111" s="87"/>
      <c r="K111" s="87"/>
    </row>
    <row r="112" spans="2:11" s="62" customFormat="1" ht="11.25" x14ac:dyDescent="0.2">
      <c r="B112" s="53"/>
      <c r="C112" s="53"/>
      <c r="H112" s="87"/>
      <c r="I112" s="87"/>
      <c r="J112" s="87"/>
      <c r="K112" s="87"/>
    </row>
    <row r="113" spans="2:11" s="62" customFormat="1" ht="11.25" x14ac:dyDescent="0.2">
      <c r="B113" s="53"/>
      <c r="C113" s="53"/>
      <c r="H113" s="87"/>
      <c r="I113" s="87"/>
      <c r="J113" s="87"/>
      <c r="K113" s="87"/>
    </row>
    <row r="114" spans="2:11" s="62" customFormat="1" ht="11.25" x14ac:dyDescent="0.2">
      <c r="B114" s="53"/>
      <c r="C114" s="53"/>
      <c r="H114" s="87"/>
      <c r="I114" s="87"/>
      <c r="J114" s="87"/>
      <c r="K114" s="87"/>
    </row>
    <row r="115" spans="2:11" s="62" customFormat="1" ht="11.25" x14ac:dyDescent="0.2">
      <c r="B115" s="53"/>
      <c r="C115" s="53"/>
      <c r="H115" s="87"/>
      <c r="I115" s="87"/>
      <c r="J115" s="87"/>
      <c r="K115" s="87"/>
    </row>
    <row r="116" spans="2:11" s="62" customFormat="1" ht="11.25" x14ac:dyDescent="0.2">
      <c r="B116" s="53"/>
      <c r="C116" s="53"/>
      <c r="H116" s="87"/>
      <c r="I116" s="87"/>
      <c r="J116" s="87"/>
      <c r="K116" s="87"/>
    </row>
    <row r="117" spans="2:11" s="62" customFormat="1" ht="11.25" x14ac:dyDescent="0.2">
      <c r="B117" s="53"/>
      <c r="C117" s="53"/>
      <c r="H117" s="87"/>
      <c r="I117" s="87"/>
      <c r="J117" s="87"/>
      <c r="K117" s="87"/>
    </row>
    <row r="118" spans="2:11" s="62" customFormat="1" ht="11.25" x14ac:dyDescent="0.2">
      <c r="B118" s="53"/>
      <c r="C118" s="53"/>
      <c r="H118" s="87"/>
      <c r="I118" s="87"/>
      <c r="J118" s="87"/>
      <c r="K118" s="87"/>
    </row>
    <row r="119" spans="2:11" s="62" customFormat="1" ht="11.25" x14ac:dyDescent="0.2">
      <c r="B119" s="53"/>
      <c r="C119" s="53"/>
      <c r="H119" s="87"/>
      <c r="I119" s="87"/>
      <c r="J119" s="87"/>
      <c r="K119" s="87"/>
    </row>
    <row r="120" spans="2:11" s="62" customFormat="1" ht="11.25" x14ac:dyDescent="0.2">
      <c r="B120" s="53"/>
      <c r="C120" s="53"/>
      <c r="H120" s="87"/>
      <c r="I120" s="87"/>
      <c r="J120" s="87"/>
      <c r="K120" s="87"/>
    </row>
    <row r="121" spans="2:11" s="62" customFormat="1" ht="11.25" x14ac:dyDescent="0.2">
      <c r="B121" s="53"/>
      <c r="C121" s="53"/>
      <c r="H121" s="87"/>
      <c r="I121" s="87"/>
      <c r="J121" s="87"/>
      <c r="K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2" orientation="portrait" horizontalDpi="300" verticalDpi="300" r:id="rId1"/>
  <headerFooter alignWithMargins="0">
    <oddHeader>&amp;C&amp;16XV AYUNTAMIENTO DE COMONDU
TESORERIA GENERAL MUNICIPAL
PRESUPUESTO DE EGRESOS PARA EL  ESTIMADO 2DO TRIMESTRE 2017</oddHeader>
  </headerFooter>
  <ignoredErrors>
    <ignoredError sqref="E11:G34 E36:G58 H35 H11:H34 H36:H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2018-02-08T16:08:45Z</cp:lastPrinted>
  <dcterms:created xsi:type="dcterms:W3CDTF">2016-12-13T01:58:34Z</dcterms:created>
  <dcterms:modified xsi:type="dcterms:W3CDTF">2018-02-08T16:12:28Z</dcterms:modified>
</cp:coreProperties>
</file>