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8915" windowHeight="11100" activeTab="0"/>
  </bookViews>
  <sheets>
    <sheet name="concentrado gastos 2017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  <sheet name="Hoja1" sheetId="9" r:id="rId9"/>
  </sheets>
  <externalReferences>
    <externalReference r:id="rId12"/>
  </externalReferences>
  <definedNames>
    <definedName name="_xlnm.Print_Area" localSheetId="0">'concentrado gastos 2017'!$A$1:$D$453</definedName>
  </definedNames>
  <calcPr fullCalcOnLoad="1"/>
</workbook>
</file>

<file path=xl/sharedStrings.xml><?xml version="1.0" encoding="utf-8"?>
<sst xmlns="http://schemas.openxmlformats.org/spreadsheetml/2006/main" count="910" uniqueCount="841">
  <si>
    <t>TOTAL</t>
  </si>
  <si>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</si>
  <si>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</si>
  <si>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</si>
  <si>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</si>
  <si>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</si>
  <si>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</si>
  <si>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</si>
  <si>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</si>
  <si>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</si>
  <si>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</si>
  <si>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</si>
  <si>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</si>
  <si>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</si>
  <si>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</si>
  <si>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</si>
  <si>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</si>
  <si>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</si>
  <si>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</si>
  <si>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</si>
  <si>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</si>
  <si>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</si>
  <si>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</si>
  <si>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</si>
  <si>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</si>
  <si>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</si>
  <si>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</si>
  <si>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</si>
  <si>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</si>
  <si>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</si>
  <si>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</si>
  <si>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</si>
  <si>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</si>
  <si>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</si>
  <si>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</si>
  <si>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</si>
  <si>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</si>
  <si>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</si>
  <si>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</si>
  <si>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</si>
  <si>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</si>
  <si>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</si>
  <si>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</si>
  <si>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</si>
  <si>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</si>
  <si>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</si>
  <si>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</si>
  <si>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</si>
  <si>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</si>
  <si>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</si>
  <si>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</si>
  <si>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</si>
  <si>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</si>
  <si>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</si>
  <si>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</si>
  <si>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</si>
  <si>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</si>
  <si>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</si>
  <si>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</si>
  <si>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</si>
  <si>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</si>
  <si>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</si>
  <si>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</si>
  <si>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</si>
  <si>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</si>
  <si>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</si>
  <si>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</si>
  <si>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</si>
  <si>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</si>
  <si>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</si>
  <si>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</si>
  <si>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</si>
  <si>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</si>
  <si>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</si>
  <si>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</si>
  <si>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</si>
  <si>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</si>
  <si>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</si>
  <si>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</si>
  <si>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</si>
  <si>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</si>
  <si>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</si>
  <si>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</si>
  <si>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</si>
  <si>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</si>
  <si>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</si>
  <si>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</si>
  <si>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</si>
  <si>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</si>
  <si>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</si>
  <si>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</si>
  <si>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</si>
  <si>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</si>
  <si>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</si>
  <si>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</si>
  <si>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</si>
  <si>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</si>
  <si>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</si>
  <si>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</si>
  <si>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</si>
  <si>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</si>
  <si>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</si>
  <si>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</si>
  <si>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</si>
  <si>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</si>
  <si>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</si>
  <si>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</si>
  <si>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</si>
  <si>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</si>
  <si>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</si>
  <si>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</si>
  <si>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</si>
  <si>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</si>
  <si>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</si>
  <si>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</si>
  <si>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</si>
  <si>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</si>
  <si>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</si>
  <si>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</si>
  <si>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</si>
  <si>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</si>
  <si>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</si>
  <si>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</si>
  <si>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</si>
  <si>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</si>
  <si>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</si>
  <si>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</si>
  <si>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</si>
  <si>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</si>
  <si>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</si>
  <si>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</si>
  <si>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</si>
  <si>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</si>
  <si>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</si>
  <si>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</si>
  <si>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</si>
  <si>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</si>
  <si>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</si>
  <si>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</si>
  <si>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</si>
  <si>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</si>
  <si>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</si>
  <si>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</si>
  <si>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</si>
  <si>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</si>
  <si>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</si>
  <si>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</si>
  <si>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</si>
  <si>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</si>
  <si>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</si>
  <si>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</si>
  <si>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</si>
  <si>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</si>
  <si>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</si>
  <si>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</si>
  <si>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</si>
  <si>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</si>
  <si>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</si>
  <si>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</si>
  <si>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</si>
  <si>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</si>
  <si>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</si>
  <si>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</si>
  <si>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</si>
  <si>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</si>
  <si>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</si>
  <si>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</si>
  <si>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</si>
  <si>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</si>
  <si>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</si>
  <si>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</si>
  <si>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</si>
  <si>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</si>
  <si>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</si>
  <si>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</si>
  <si>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</si>
  <si>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</si>
  <si>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</si>
  <si>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</si>
  <si>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</si>
  <si>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</si>
  <si>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</si>
  <si>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</si>
  <si>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</si>
  <si>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</si>
  <si>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</si>
  <si>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</si>
  <si>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</si>
  <si>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</si>
  <si>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</si>
  <si>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</si>
  <si>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</si>
  <si>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</si>
  <si>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</si>
  <si>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</si>
  <si>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</si>
  <si>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</si>
  <si>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</si>
  <si>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</si>
  <si>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</si>
  <si>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</si>
  <si>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</si>
  <si>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</si>
  <si>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</si>
  <si>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</si>
  <si>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</si>
  <si>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</si>
  <si>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</si>
  <si>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</si>
  <si>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</si>
  <si>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</si>
  <si>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</si>
  <si>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</si>
  <si>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</si>
  <si>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</si>
  <si>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</si>
  <si>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</si>
  <si>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</si>
  <si>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</si>
  <si>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</si>
  <si>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</si>
  <si>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</si>
  <si>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</si>
  <si>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</si>
  <si>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</si>
  <si>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</si>
  <si>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</si>
  <si>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</si>
  <si>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</si>
  <si>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</si>
  <si>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</si>
  <si>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</si>
  <si>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</si>
  <si>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</si>
  <si>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</si>
  <si>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</si>
  <si>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</si>
  <si>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</si>
  <si>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</si>
  <si>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</si>
  <si>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</si>
  <si>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</si>
  <si>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</si>
  <si>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</si>
  <si>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</si>
  <si>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</si>
  <si>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</si>
  <si>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</si>
  <si>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</si>
  <si>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</si>
  <si>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</si>
  <si>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</si>
  <si>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</si>
  <si>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</si>
  <si>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</si>
  <si>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</si>
  <si>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</si>
  <si>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</si>
  <si>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</si>
  <si>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</si>
  <si>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</si>
  <si>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</si>
  <si>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</si>
  <si>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</si>
  <si>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</si>
  <si>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</si>
  <si>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</si>
  <si>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</si>
  <si>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</si>
  <si>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</si>
  <si>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</si>
  <si>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</si>
  <si>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</si>
  <si>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</si>
  <si>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</si>
  <si>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</si>
  <si>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</si>
  <si>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</si>
  <si>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</si>
  <si>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</si>
  <si>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</si>
  <si>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</si>
  <si>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</si>
  <si>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</si>
  <si>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</si>
  <si>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</si>
  <si>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</si>
  <si>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</si>
  <si>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</si>
  <si>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</si>
  <si>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</si>
  <si>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</si>
  <si>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</si>
  <si>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</si>
  <si>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</si>
  <si>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</si>
  <si>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</si>
  <si>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</si>
  <si>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</si>
  <si>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</si>
  <si>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</si>
  <si>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</si>
  <si>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</si>
  <si>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</si>
  <si>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</si>
  <si>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</si>
  <si>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</si>
  <si>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</si>
  <si>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</si>
  <si>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</si>
  <si>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</si>
  <si>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</si>
  <si>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</si>
  <si>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</si>
  <si>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</si>
  <si>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</si>
  <si>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</si>
  <si>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</si>
  <si>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</si>
  <si>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</si>
  <si>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</si>
  <si>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</si>
  <si>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</si>
  <si>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</si>
  <si>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</si>
  <si>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</si>
  <si>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</si>
  <si>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</si>
  <si>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</si>
  <si>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</si>
  <si>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</si>
  <si>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</si>
  <si>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</si>
  <si>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</si>
  <si>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</si>
  <si>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</si>
  <si>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</si>
  <si>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</si>
  <si>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</si>
  <si>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</si>
  <si>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</si>
  <si>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</si>
  <si>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</si>
  <si>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</si>
  <si>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</si>
  <si>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</si>
  <si>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</si>
  <si>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</si>
  <si>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</si>
  <si>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</si>
  <si>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</si>
  <si>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</si>
  <si>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</si>
  <si>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</si>
  <si>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</si>
  <si>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</si>
  <si>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</si>
  <si>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</si>
  <si>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</si>
  <si>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</si>
  <si>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</si>
  <si>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</si>
  <si>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</si>
  <si>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</si>
  <si>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</si>
  <si>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</si>
  <si>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</si>
  <si>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</si>
  <si>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</si>
  <si>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</si>
  <si>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</si>
  <si>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</si>
  <si>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</si>
  <si>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</si>
  <si>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</si>
  <si>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</si>
  <si>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</si>
  <si>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</si>
  <si>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</si>
  <si>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</si>
  <si>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</si>
  <si>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</si>
  <si>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</si>
  <si>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</si>
  <si>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</si>
  <si>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</si>
  <si>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</si>
  <si>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</si>
  <si>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</si>
  <si>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</si>
  <si>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</si>
  <si>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</si>
  <si>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</si>
  <si>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</si>
  <si>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</si>
  <si>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</si>
  <si>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</si>
  <si>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</si>
  <si>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</si>
  <si>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</si>
  <si>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</si>
  <si>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</si>
  <si>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</si>
  <si>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</si>
  <si>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</si>
  <si>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</si>
  <si>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</si>
  <si>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</si>
  <si>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</si>
  <si>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</si>
  <si>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</si>
  <si>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</si>
  <si>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</si>
  <si>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</si>
  <si>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</si>
  <si>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</si>
  <si>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</si>
  <si>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</si>
  <si>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OCT</t>
  </si>
  <si>
    <t>NOV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</si>
  <si>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</si>
  <si>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</si>
  <si>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</si>
  <si>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</si>
  <si>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</si>
  <si>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</si>
  <si>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</si>
  <si>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</si>
  <si>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</si>
  <si>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</si>
  <si>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</si>
  <si>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</si>
  <si>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</si>
  <si>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</si>
  <si>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</si>
  <si>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</si>
  <si>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</si>
  <si>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</si>
  <si>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</si>
  <si>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</si>
  <si>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</si>
  <si>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</si>
  <si>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</si>
  <si>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</si>
  <si>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</si>
  <si>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</si>
  <si>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</si>
  <si>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</si>
  <si>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</si>
  <si>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</si>
  <si>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</si>
  <si>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</si>
  <si>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</si>
  <si>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</si>
  <si>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</si>
  <si>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</si>
  <si>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</si>
  <si>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</si>
  <si>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</si>
  <si>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</si>
  <si>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</si>
  <si>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</si>
  <si>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</si>
  <si>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</si>
  <si>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</si>
  <si>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</si>
  <si>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</si>
  <si>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</si>
  <si>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</si>
  <si>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</si>
  <si>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</si>
  <si>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</si>
  <si>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</si>
  <si>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</si>
  <si>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</si>
  <si>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</si>
  <si>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</si>
  <si>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</si>
  <si>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</si>
  <si>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</si>
  <si>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</si>
  <si>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</si>
  <si>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</si>
  <si>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</si>
  <si>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</si>
  <si>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</si>
  <si>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</si>
  <si>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</si>
  <si>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</si>
  <si>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</si>
  <si>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</si>
  <si>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</si>
  <si>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</si>
  <si>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</si>
  <si>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</si>
  <si>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</si>
  <si>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</si>
  <si>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</si>
  <si>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</si>
  <si>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</si>
  <si>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</si>
  <si>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</si>
  <si>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</si>
  <si>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</si>
  <si>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</si>
  <si>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</si>
  <si>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</si>
  <si>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</si>
  <si>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</si>
  <si>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</si>
  <si>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</si>
  <si>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</si>
  <si>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</si>
  <si>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</si>
  <si>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</si>
  <si>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</si>
  <si>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</si>
  <si>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</si>
  <si>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</si>
  <si>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</si>
  <si>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</si>
  <si>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</si>
  <si>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</si>
  <si>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</si>
  <si>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</si>
  <si>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</si>
  <si>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</si>
  <si>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</si>
  <si>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</si>
  <si>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</si>
  <si>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</si>
  <si>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</si>
  <si>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</si>
  <si>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</si>
  <si>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</si>
  <si>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</si>
  <si>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</si>
  <si>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</si>
  <si>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</si>
  <si>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</si>
  <si>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</si>
  <si>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</si>
  <si>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</si>
  <si>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</si>
  <si>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</si>
  <si>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</si>
  <si>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</si>
  <si>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</si>
  <si>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</si>
  <si>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</si>
  <si>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</si>
  <si>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</si>
  <si>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</si>
  <si>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</si>
  <si>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</si>
  <si>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</si>
  <si>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</si>
  <si>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</si>
  <si>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</si>
  <si>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</si>
  <si>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</si>
  <si>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</si>
  <si>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</si>
  <si>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</si>
  <si>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</si>
  <si>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</si>
  <si>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</si>
  <si>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</si>
  <si>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</si>
  <si>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</si>
  <si>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</si>
  <si>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</si>
  <si>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</si>
  <si>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</si>
  <si>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</si>
  <si>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</si>
  <si>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</si>
  <si>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</si>
  <si>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</si>
  <si>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</si>
  <si>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</si>
  <si>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</si>
  <si>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</si>
  <si>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</si>
  <si>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</si>
  <si>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</si>
  <si>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</si>
  <si>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</si>
  <si>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</si>
  <si>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</si>
  <si>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</si>
  <si>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</si>
  <si>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</si>
  <si>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</si>
  <si>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</si>
  <si>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</si>
  <si>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</si>
  <si>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</si>
  <si>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</si>
  <si>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</si>
  <si>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</si>
  <si>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</si>
  <si>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</si>
  <si>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</si>
  <si>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</si>
  <si>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</si>
  <si>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</si>
  <si>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</si>
  <si>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</si>
  <si>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</si>
  <si>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</si>
  <si>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</si>
  <si>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</si>
  <si>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</si>
  <si>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</si>
  <si>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</si>
  <si>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</si>
  <si>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</si>
  <si>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</si>
  <si>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</si>
  <si>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</si>
  <si>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</si>
  <si>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</si>
  <si>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</si>
  <si>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</si>
  <si>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</si>
  <si>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</si>
  <si>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</si>
  <si>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</si>
  <si>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</si>
  <si>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</si>
  <si>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</si>
  <si>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</si>
  <si>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</si>
  <si>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</si>
  <si>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</si>
  <si>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</si>
  <si>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</si>
  <si>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</si>
  <si>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</si>
  <si>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</si>
  <si>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</si>
  <si>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</si>
  <si>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</si>
  <si>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</si>
  <si>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</si>
  <si>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</si>
  <si>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</si>
  <si>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</si>
  <si>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</si>
  <si>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</si>
  <si>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</si>
  <si>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</si>
  <si>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</si>
  <si>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</si>
  <si>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</si>
  <si>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</si>
  <si>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</si>
  <si>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</si>
  <si>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</si>
  <si>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</si>
  <si>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</si>
  <si>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</si>
  <si>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</si>
  <si>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</si>
  <si>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</si>
  <si>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</si>
  <si>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</si>
  <si>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</si>
  <si>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</si>
  <si>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</si>
  <si>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</si>
  <si>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</si>
  <si>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</si>
  <si>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</si>
  <si>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</si>
  <si>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</si>
  <si>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</si>
  <si>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</si>
  <si>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</si>
  <si>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</si>
  <si>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</si>
  <si>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</si>
  <si>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</si>
  <si>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</si>
  <si>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</si>
  <si>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</si>
  <si>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</si>
  <si>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</si>
  <si>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</si>
  <si>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</si>
  <si>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</si>
  <si>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</si>
  <si>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</si>
  <si>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</si>
  <si>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</si>
  <si>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</si>
  <si>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</si>
  <si>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</si>
  <si>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</si>
  <si>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</si>
  <si>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</si>
  <si>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</si>
  <si>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</si>
  <si>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</si>
  <si>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</si>
  <si>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</si>
  <si>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</si>
  <si>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</si>
  <si>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</si>
  <si>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</si>
  <si>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</si>
  <si>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</si>
  <si>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</si>
  <si>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</si>
  <si>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</si>
  <si>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</si>
  <si>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</si>
  <si>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</si>
  <si>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</si>
  <si>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</si>
  <si>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</si>
  <si>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</si>
  <si>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</si>
  <si>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</si>
  <si>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</si>
  <si>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</si>
  <si>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</si>
  <si>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</si>
  <si>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</si>
  <si>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</si>
  <si>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</si>
  <si>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</si>
  <si>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</si>
  <si>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</si>
  <si>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</si>
  <si>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</si>
  <si>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</si>
  <si>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</si>
  <si>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</si>
  <si>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</si>
  <si>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</si>
  <si>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</si>
  <si>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</si>
  <si>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</si>
  <si>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</si>
  <si>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</si>
  <si>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</si>
  <si>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</si>
  <si>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</si>
  <si>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</si>
  <si>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</si>
  <si>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</si>
  <si>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</si>
  <si>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</si>
  <si>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</si>
  <si>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</si>
  <si>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</si>
  <si>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</si>
  <si>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</si>
  <si>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</si>
  <si>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</si>
  <si>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</si>
  <si>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</si>
  <si>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</si>
  <si>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</si>
  <si>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</si>
  <si>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</si>
  <si>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</si>
  <si>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</si>
  <si>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</si>
  <si>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</si>
  <si>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</si>
  <si>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</si>
  <si>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</si>
  <si>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</si>
  <si>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</si>
  <si>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</si>
  <si>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</si>
  <si>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</si>
  <si>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</si>
  <si>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</si>
  <si>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</si>
  <si>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</si>
  <si>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</si>
  <si>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</si>
  <si>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</si>
  <si>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</si>
  <si>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</si>
  <si>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</si>
  <si>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</si>
  <si>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</si>
  <si>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</si>
  <si>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</si>
  <si>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</si>
  <si>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</si>
  <si>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</si>
  <si>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</si>
  <si>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</si>
  <si>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</si>
  <si>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</si>
  <si>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</si>
  <si>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</si>
  <si>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</si>
  <si>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</si>
  <si>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</si>
  <si>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</si>
  <si>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</si>
  <si>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</si>
  <si>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</si>
  <si>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</si>
  <si>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</si>
  <si>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</si>
  <si>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</si>
  <si>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</si>
  <si>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</si>
  <si>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</si>
  <si>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</si>
  <si>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</si>
  <si>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</si>
  <si>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</si>
  <si>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</si>
  <si>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</si>
  <si>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</si>
  <si>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</si>
  <si>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</si>
  <si>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</si>
  <si>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</si>
  <si>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</si>
  <si>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</si>
  <si>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</si>
  <si>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</si>
  <si>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</si>
  <si>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</si>
  <si>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</si>
  <si>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</si>
  <si>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</si>
  <si>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muebles</t>
  </si>
  <si>
    <t>Ayudas sociales a instituciones sin fines de lucro</t>
  </si>
  <si>
    <t>4TO TRIM</t>
  </si>
  <si>
    <t>DIC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</si>
</sst>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_-;_-@_-"/>
    <numFmt numFmtId="165" formatCode="#,##0.00000000"/>
    <numFmt numFmtId="166" formatCode="_-* #,##0.0_-;\-* #,##0.0_-;_-* &quot;-&quot;_-;_-@_-"/>
    <numFmt numFmtId="167" formatCode="_(* #,##0.00_);_(* \(#,##0.00\);_(* &quot;-&quot;??_);_(@_)"/>
    <numFmt numFmtId="168" formatCode="_-* #,##0_-;\-* #,##0_-;_-* &quot;-&quot;??_-;_-@_-"/>
    <numFmt numFmtId="169" formatCode="#,##0.0;\-#,##0.0"/>
    <numFmt numFmtId="170" formatCode="#,##0.000"/>
    <numFmt numFmtId="171" formatCode="#,##0.0"/>
    <numFmt numFmtId="172" formatCode="#,##0.00_ ;\-#,##0.00\ "/>
    <numFmt numFmtId="173" formatCode="#,##0.00000000000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80A]dddd\,\ dd&quot; de &quot;mmmm&quot; de &quot;yyyy"/>
    <numFmt numFmtId="179" formatCode="[$-80A]hh:mm:ss\ AM/PM"/>
    <numFmt numFmtId="180" formatCode="#,##0.000;\-#,##0.000"/>
    <numFmt numFmtId="181" formatCode="#,##0.0000;\-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Border="1">
      <alignment/>
      <protection/>
    </xf>
    <xf numFmtId="4" fontId="0" fillId="0" borderId="0" xfId="55" applyNumberFormat="1" applyBorder="1">
      <alignment/>
      <protection/>
    </xf>
    <xf numFmtId="41" fontId="0" fillId="0" borderId="0" xfId="55" applyNumberFormat="1" applyBorder="1">
      <alignment/>
      <protection/>
    </xf>
    <xf numFmtId="41" fontId="0" fillId="0" borderId="0" xfId="60" applyNumberFormat="1" applyBorder="1" applyAlignment="1">
      <alignment/>
    </xf>
    <xf numFmtId="4" fontId="0" fillId="0" borderId="0" xfId="55" applyNumberFormat="1">
      <alignment/>
      <protection/>
    </xf>
    <xf numFmtId="0" fontId="47" fillId="0" borderId="0" xfId="55" applyFont="1" applyBorder="1">
      <alignment/>
      <protection/>
    </xf>
    <xf numFmtId="10" fontId="0" fillId="0" borderId="0" xfId="60" applyNumberFormat="1" applyBorder="1" applyAlignment="1">
      <alignment/>
    </xf>
    <xf numFmtId="4" fontId="0" fillId="0" borderId="0" xfId="60" applyNumberFormat="1" applyBorder="1" applyAlignment="1">
      <alignment/>
    </xf>
    <xf numFmtId="43" fontId="0" fillId="0" borderId="0" xfId="55" applyNumberFormat="1">
      <alignment/>
      <protection/>
    </xf>
    <xf numFmtId="0" fontId="48" fillId="0" borderId="0" xfId="55" applyFont="1" applyBorder="1">
      <alignment/>
      <protection/>
    </xf>
    <xf numFmtId="9" fontId="48" fillId="0" borderId="0" xfId="60" applyFont="1" applyBorder="1" applyAlignment="1">
      <alignment/>
    </xf>
    <xf numFmtId="4" fontId="48" fillId="0" borderId="0" xfId="55" applyNumberFormat="1" applyFont="1">
      <alignment/>
      <protection/>
    </xf>
    <xf numFmtId="0" fontId="48" fillId="0" borderId="0" xfId="55" applyFont="1">
      <alignment/>
      <protection/>
    </xf>
    <xf numFmtId="4" fontId="47" fillId="0" borderId="0" xfId="55" applyNumberFormat="1" applyFont="1" applyBorder="1">
      <alignment/>
      <protection/>
    </xf>
    <xf numFmtId="4" fontId="47" fillId="0" borderId="0" xfId="55" applyNumberFormat="1" applyFont="1">
      <alignment/>
      <protection/>
    </xf>
    <xf numFmtId="0" fontId="47" fillId="0" borderId="0" xfId="55" applyFont="1">
      <alignment/>
      <protection/>
    </xf>
    <xf numFmtId="0" fontId="47" fillId="0" borderId="0" xfId="55" applyFont="1" applyFill="1" applyBorder="1">
      <alignment/>
      <protection/>
    </xf>
    <xf numFmtId="10" fontId="47" fillId="0" borderId="0" xfId="55" applyNumberFormat="1" applyFont="1">
      <alignment/>
      <protection/>
    </xf>
    <xf numFmtId="37" fontId="2" fillId="0" borderId="0" xfId="56" applyNumberFormat="1" applyFont="1" applyFill="1">
      <alignment/>
      <protection/>
    </xf>
    <xf numFmtId="49" fontId="4" fillId="0" borderId="0" xfId="56" applyNumberFormat="1" applyFont="1" applyFill="1">
      <alignment/>
      <protection/>
    </xf>
    <xf numFmtId="37" fontId="2" fillId="0" borderId="0" xfId="56" applyNumberFormat="1" applyFill="1">
      <alignment/>
      <protection/>
    </xf>
    <xf numFmtId="10" fontId="2" fillId="0" borderId="0" xfId="60" applyNumberFormat="1" applyFont="1" applyFill="1" applyAlignment="1">
      <alignment/>
    </xf>
    <xf numFmtId="37" fontId="5" fillId="0" borderId="0" xfId="56" applyNumberFormat="1" applyFont="1" applyFill="1" applyAlignment="1">
      <alignment horizontal="center"/>
      <protection/>
    </xf>
    <xf numFmtId="49" fontId="6" fillId="0" borderId="0" xfId="56" applyNumberFormat="1" applyFont="1" applyFill="1" applyAlignment="1">
      <alignment horizontal="center"/>
      <protection/>
    </xf>
    <xf numFmtId="37" fontId="5" fillId="0" borderId="10" xfId="56" applyNumberFormat="1" applyFont="1" applyFill="1" applyBorder="1">
      <alignment/>
      <protection/>
    </xf>
    <xf numFmtId="49" fontId="2" fillId="0" borderId="10" xfId="56" applyNumberFormat="1" applyFont="1" applyFill="1" applyBorder="1">
      <alignment/>
      <protection/>
    </xf>
    <xf numFmtId="37" fontId="2" fillId="0" borderId="10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9" fontId="7" fillId="0" borderId="0" xfId="56" applyNumberFormat="1" applyFont="1" applyFill="1">
      <alignment/>
      <protection/>
    </xf>
    <xf numFmtId="37" fontId="8" fillId="0" borderId="0" xfId="56" applyNumberFormat="1" applyFont="1" applyFill="1">
      <alignment/>
      <protection/>
    </xf>
    <xf numFmtId="37" fontId="7" fillId="0" borderId="0" xfId="56" applyNumberFormat="1" applyFont="1" applyFill="1">
      <alignment/>
      <protection/>
    </xf>
    <xf numFmtId="37" fontId="4" fillId="33" borderId="0" xfId="56" applyNumberFormat="1" applyFont="1" applyFill="1">
      <alignment/>
      <protection/>
    </xf>
    <xf numFmtId="37" fontId="4" fillId="34" borderId="0" xfId="56" applyNumberFormat="1" applyFont="1" applyFill="1">
      <alignment/>
      <protection/>
    </xf>
    <xf numFmtId="37" fontId="4" fillId="0" borderId="0" xfId="56" applyNumberFormat="1" applyFont="1" applyFill="1" applyProtection="1">
      <alignment/>
      <protection hidden="1" locked="0"/>
    </xf>
    <xf numFmtId="3" fontId="4" fillId="0" borderId="0" xfId="56" applyNumberFormat="1" applyFont="1" applyFill="1">
      <alignment/>
      <protection/>
    </xf>
    <xf numFmtId="9" fontId="4" fillId="0" borderId="0" xfId="61" applyFont="1" applyFill="1" applyAlignment="1">
      <alignment/>
    </xf>
    <xf numFmtId="49" fontId="4" fillId="33" borderId="0" xfId="56" applyNumberFormat="1" applyFont="1" applyFill="1">
      <alignment/>
      <protection/>
    </xf>
    <xf numFmtId="49" fontId="8" fillId="34" borderId="0" xfId="56" applyNumberFormat="1" applyFont="1" applyFill="1">
      <alignment/>
      <protection/>
    </xf>
    <xf numFmtId="37" fontId="7" fillId="0" borderId="0" xfId="56" applyNumberFormat="1" applyFont="1" applyFill="1" applyProtection="1">
      <alignment/>
      <protection hidden="1" locked="0"/>
    </xf>
    <xf numFmtId="37" fontId="4" fillId="0" borderId="0" xfId="56" applyNumberFormat="1" applyFont="1" applyFill="1" applyBorder="1">
      <alignment/>
      <protection/>
    </xf>
    <xf numFmtId="37" fontId="8" fillId="33" borderId="0" xfId="56" applyNumberFormat="1" applyFont="1" applyFill="1">
      <alignment/>
      <protection/>
    </xf>
    <xf numFmtId="37" fontId="8" fillId="34" borderId="0" xfId="56" applyNumberFormat="1" applyFont="1" applyFill="1">
      <alignment/>
      <protection/>
    </xf>
    <xf numFmtId="37" fontId="7" fillId="0" borderId="0" xfId="56" applyNumberFormat="1" applyFont="1" applyFill="1" applyBorder="1">
      <alignment/>
      <protection/>
    </xf>
    <xf numFmtId="37" fontId="2" fillId="34" borderId="0" xfId="56" applyNumberFormat="1" applyFont="1" applyFill="1">
      <alignment/>
      <protection/>
    </xf>
    <xf numFmtId="49" fontId="2" fillId="0" borderId="0" xfId="56" applyNumberFormat="1" applyFont="1" applyFill="1">
      <alignment/>
      <protection/>
    </xf>
    <xf numFmtId="4" fontId="2" fillId="0" borderId="0" xfId="60" applyNumberFormat="1" applyFont="1" applyFill="1" applyAlignment="1">
      <alignment/>
    </xf>
    <xf numFmtId="0" fontId="4" fillId="0" borderId="0" xfId="56" applyFont="1" applyFill="1">
      <alignment/>
      <protection/>
    </xf>
    <xf numFmtId="49" fontId="8" fillId="0" borderId="0" xfId="56" applyNumberFormat="1" applyFont="1" applyFill="1">
      <alignment/>
      <protection/>
    </xf>
    <xf numFmtId="49" fontId="4" fillId="0" borderId="0" xfId="56" applyNumberFormat="1" applyFont="1" applyFill="1" applyAlignment="1">
      <alignment horizontal="left"/>
      <protection/>
    </xf>
    <xf numFmtId="9" fontId="2" fillId="0" borderId="0" xfId="60" applyFont="1" applyFill="1" applyAlignment="1">
      <alignment/>
    </xf>
    <xf numFmtId="49" fontId="7" fillId="33" borderId="0" xfId="56" applyNumberFormat="1" applyFont="1" applyFill="1">
      <alignment/>
      <protection/>
    </xf>
    <xf numFmtId="37" fontId="2" fillId="33" borderId="0" xfId="56" applyNumberFormat="1" applyFill="1">
      <alignment/>
      <protection/>
    </xf>
    <xf numFmtId="39" fontId="2" fillId="0" borderId="0" xfId="56" applyNumberFormat="1" applyFill="1">
      <alignment/>
      <protection/>
    </xf>
    <xf numFmtId="9" fontId="0" fillId="0" borderId="0" xfId="61" applyFont="1" applyFill="1" applyAlignment="1">
      <alignment/>
    </xf>
    <xf numFmtId="37" fontId="2" fillId="0" borderId="0" xfId="56" applyNumberFormat="1" applyFill="1" applyBorder="1">
      <alignment/>
      <protection/>
    </xf>
    <xf numFmtId="49" fontId="4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 applyAlignment="1">
      <alignment horizontal="center"/>
      <protection/>
    </xf>
    <xf numFmtId="49" fontId="6" fillId="0" borderId="0" xfId="56" applyNumberFormat="1" applyFont="1" applyFill="1" applyBorder="1" applyAlignment="1">
      <alignment horizontal="center"/>
      <protection/>
    </xf>
    <xf numFmtId="9" fontId="5" fillId="0" borderId="0" xfId="61" applyFont="1" applyFill="1" applyAlignment="1">
      <alignment horizontal="center"/>
    </xf>
    <xf numFmtId="49" fontId="5" fillId="0" borderId="10" xfId="56" applyNumberFormat="1" applyFont="1" applyFill="1" applyBorder="1">
      <alignment/>
      <protection/>
    </xf>
    <xf numFmtId="9" fontId="2" fillId="0" borderId="0" xfId="61" applyFont="1" applyFill="1" applyAlignment="1">
      <alignment/>
    </xf>
    <xf numFmtId="37" fontId="3" fillId="0" borderId="0" xfId="56" applyNumberFormat="1" applyFont="1" applyFill="1" applyBorder="1">
      <alignment/>
      <protection/>
    </xf>
    <xf numFmtId="37" fontId="8" fillId="0" borderId="0" xfId="56" applyNumberFormat="1" applyFont="1" applyFill="1" applyBorder="1">
      <alignment/>
      <protection/>
    </xf>
    <xf numFmtId="49" fontId="7" fillId="0" borderId="0" xfId="56" applyNumberFormat="1" applyFont="1" applyFill="1" applyBorder="1">
      <alignment/>
      <protection/>
    </xf>
    <xf numFmtId="9" fontId="8" fillId="0" borderId="0" xfId="61" applyFont="1" applyFill="1" applyAlignment="1">
      <alignment/>
    </xf>
    <xf numFmtId="37" fontId="4" fillId="33" borderId="0" xfId="56" applyNumberFormat="1" applyFont="1" applyFill="1" applyBorder="1">
      <alignment/>
      <protection/>
    </xf>
    <xf numFmtId="37" fontId="4" fillId="34" borderId="0" xfId="56" applyNumberFormat="1" applyFont="1" applyFill="1" applyBorder="1">
      <alignment/>
      <protection/>
    </xf>
    <xf numFmtId="9" fontId="7" fillId="0" borderId="0" xfId="61" applyFont="1" applyFill="1" applyAlignment="1">
      <alignment/>
    </xf>
    <xf numFmtId="37" fontId="6" fillId="0" borderId="0" xfId="56" applyNumberFormat="1" applyFont="1" applyFill="1" applyBorder="1">
      <alignment/>
      <protection/>
    </xf>
    <xf numFmtId="37" fontId="5" fillId="0" borderId="0" xfId="56" applyNumberFormat="1" applyFont="1" applyFill="1" applyBorder="1">
      <alignment/>
      <protection/>
    </xf>
    <xf numFmtId="49" fontId="6" fillId="0" borderId="0" xfId="56" applyNumberFormat="1" applyFont="1" applyFill="1" applyBorder="1">
      <alignment/>
      <protection/>
    </xf>
    <xf numFmtId="37" fontId="2" fillId="33" borderId="0" xfId="56" applyNumberFormat="1" applyFill="1" applyBorder="1">
      <alignment/>
      <protection/>
    </xf>
    <xf numFmtId="49" fontId="2" fillId="0" borderId="0" xfId="56" applyNumberFormat="1" applyFill="1" applyBorder="1">
      <alignment/>
      <protection/>
    </xf>
    <xf numFmtId="37" fontId="4" fillId="0" borderId="0" xfId="56" applyNumberFormat="1" applyFont="1" applyFill="1" applyBorder="1" applyAlignment="1" quotePrefix="1">
      <alignment horizontal="left"/>
      <protection/>
    </xf>
    <xf numFmtId="4" fontId="2" fillId="0" borderId="0" xfId="56" applyNumberFormat="1" applyFill="1">
      <alignment/>
      <protection/>
    </xf>
    <xf numFmtId="37" fontId="6" fillId="0" borderId="0" xfId="56" applyNumberFormat="1" applyFont="1" applyFill="1" applyAlignment="1">
      <alignment horizontal="center"/>
      <protection/>
    </xf>
    <xf numFmtId="37" fontId="5" fillId="0" borderId="0" xfId="56" applyNumberFormat="1" applyFont="1" applyFill="1">
      <alignment/>
      <protection/>
    </xf>
    <xf numFmtId="37" fontId="4" fillId="0" borderId="0" xfId="56" applyNumberFormat="1" applyFont="1" applyFill="1" applyAlignment="1" quotePrefix="1">
      <alignment horizontal="left"/>
      <protection/>
    </xf>
    <xf numFmtId="37" fontId="2" fillId="0" borderId="0" xfId="56" applyNumberFormat="1">
      <alignment/>
      <protection/>
    </xf>
    <xf numFmtId="49" fontId="4" fillId="0" borderId="0" xfId="56" applyNumberFormat="1" applyFont="1">
      <alignment/>
      <protection/>
    </xf>
    <xf numFmtId="37" fontId="4" fillId="0" borderId="0" xfId="56" applyNumberFormat="1" applyFont="1">
      <alignment/>
      <protection/>
    </xf>
    <xf numFmtId="37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Alignment="1">
      <alignment horizontal="center"/>
      <protection/>
    </xf>
    <xf numFmtId="49" fontId="6" fillId="0" borderId="0" xfId="56" applyNumberFormat="1" applyFont="1" applyAlignment="1">
      <alignment horizontal="center"/>
      <protection/>
    </xf>
    <xf numFmtId="37" fontId="5" fillId="0" borderId="0" xfId="56" applyNumberFormat="1" applyFont="1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/>
      <protection/>
    </xf>
    <xf numFmtId="37" fontId="6" fillId="0" borderId="0" xfId="56" applyNumberFormat="1" applyFont="1" applyBorder="1" applyAlignment="1">
      <alignment horizontal="center"/>
      <protection/>
    </xf>
    <xf numFmtId="10" fontId="6" fillId="0" borderId="0" xfId="60" applyNumberFormat="1" applyFont="1" applyBorder="1" applyAlignment="1">
      <alignment horizontal="center"/>
    </xf>
    <xf numFmtId="37" fontId="5" fillId="0" borderId="0" xfId="56" applyNumberFormat="1" applyFont="1" applyBorder="1">
      <alignment/>
      <protection/>
    </xf>
    <xf numFmtId="49" fontId="2" fillId="0" borderId="0" xfId="56" applyNumberFormat="1" applyFont="1" applyBorder="1">
      <alignment/>
      <protection/>
    </xf>
    <xf numFmtId="37" fontId="2" fillId="0" borderId="0" xfId="56" applyNumberFormat="1" applyFont="1" applyBorder="1">
      <alignment/>
      <protection/>
    </xf>
    <xf numFmtId="37" fontId="5" fillId="0" borderId="10" xfId="56" applyNumberFormat="1" applyFont="1" applyBorder="1">
      <alignment/>
      <protection/>
    </xf>
    <xf numFmtId="49" fontId="2" fillId="0" borderId="10" xfId="56" applyNumberFormat="1" applyFont="1" applyBorder="1">
      <alignment/>
      <protection/>
    </xf>
    <xf numFmtId="37" fontId="2" fillId="0" borderId="10" xfId="56" applyNumberFormat="1" applyFont="1" applyBorder="1">
      <alignment/>
      <protection/>
    </xf>
    <xf numFmtId="49" fontId="7" fillId="0" borderId="0" xfId="56" applyNumberFormat="1" applyFont="1">
      <alignment/>
      <protection/>
    </xf>
    <xf numFmtId="37" fontId="7" fillId="0" borderId="0" xfId="56" applyNumberFormat="1" applyFont="1">
      <alignment/>
      <protection/>
    </xf>
    <xf numFmtId="9" fontId="4" fillId="35" borderId="0" xfId="61" applyFont="1" applyFill="1" applyAlignment="1">
      <alignment/>
    </xf>
    <xf numFmtId="49" fontId="4" fillId="34" borderId="0" xfId="56" applyNumberFormat="1" applyFont="1" applyFill="1">
      <alignment/>
      <protection/>
    </xf>
    <xf numFmtId="37" fontId="7" fillId="33" borderId="0" xfId="56" applyNumberFormat="1" applyFont="1" applyFill="1">
      <alignment/>
      <protection/>
    </xf>
    <xf numFmtId="49" fontId="8" fillId="0" borderId="0" xfId="56" applyNumberFormat="1" applyFo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37" fontId="3" fillId="0" borderId="0" xfId="56" applyNumberFormat="1" applyFont="1" applyFill="1">
      <alignment/>
      <protection/>
    </xf>
    <xf numFmtId="3" fontId="2" fillId="0" borderId="0" xfId="56" applyNumberFormat="1">
      <alignment/>
      <protection/>
    </xf>
    <xf numFmtId="3" fontId="5" fillId="0" borderId="0" xfId="56" applyNumberFormat="1" applyFont="1" applyAlignment="1">
      <alignment horizontal="center"/>
      <protection/>
    </xf>
    <xf numFmtId="3" fontId="5" fillId="0" borderId="0" xfId="56" applyNumberFormat="1" applyFont="1" applyBorder="1" applyAlignment="1">
      <alignment horizontal="center"/>
      <protection/>
    </xf>
    <xf numFmtId="37" fontId="3" fillId="0" borderId="10" xfId="56" applyNumberFormat="1" applyFont="1" applyFill="1" applyBorder="1" applyAlignment="1" quotePrefix="1">
      <alignment horizontal="left"/>
      <protection/>
    </xf>
    <xf numFmtId="37" fontId="4" fillId="0" borderId="10" xfId="56" applyNumberFormat="1" applyFont="1" applyFill="1" applyBorder="1">
      <alignment/>
      <protection/>
    </xf>
    <xf numFmtId="37" fontId="5" fillId="0" borderId="10" xfId="56" applyNumberFormat="1" applyFont="1" applyFill="1" applyBorder="1" applyAlignment="1">
      <alignment horizontal="center"/>
      <protection/>
    </xf>
    <xf numFmtId="41" fontId="5" fillId="0" borderId="0" xfId="56" applyNumberFormat="1" applyFont="1" applyAlignment="1">
      <alignment horizontal="center"/>
      <protection/>
    </xf>
    <xf numFmtId="37" fontId="7" fillId="0" borderId="0" xfId="56" applyNumberFormat="1" applyFont="1" applyFill="1" applyAlignment="1">
      <alignment horizontal="left" vertical="top"/>
      <protection/>
    </xf>
    <xf numFmtId="4" fontId="5" fillId="0" borderId="0" xfId="60" applyNumberFormat="1" applyFont="1" applyAlignment="1">
      <alignment horizontal="center"/>
    </xf>
    <xf numFmtId="37" fontId="3" fillId="0" borderId="0" xfId="56" applyNumberFormat="1" applyFont="1" applyFill="1" applyAlignment="1" quotePrefix="1">
      <alignment horizontal="left"/>
      <protection/>
    </xf>
    <xf numFmtId="3" fontId="4" fillId="0" borderId="0" xfId="56" applyNumberFormat="1" applyFont="1">
      <alignment/>
      <protection/>
    </xf>
    <xf numFmtId="10" fontId="2" fillId="0" borderId="0" xfId="60" applyNumberFormat="1" applyFont="1" applyAlignment="1">
      <alignment/>
    </xf>
    <xf numFmtId="3" fontId="6" fillId="0" borderId="0" xfId="56" applyNumberFormat="1" applyFont="1">
      <alignment/>
      <protection/>
    </xf>
    <xf numFmtId="37" fontId="5" fillId="0" borderId="0" xfId="56" applyNumberFormat="1" applyFont="1">
      <alignment/>
      <protection/>
    </xf>
    <xf numFmtId="37" fontId="4" fillId="0" borderId="0" xfId="56" applyNumberFormat="1" applyFont="1" applyFill="1" applyAlignment="1">
      <alignment vertical="top"/>
      <protection/>
    </xf>
    <xf numFmtId="9" fontId="2" fillId="0" borderId="0" xfId="60" applyFont="1" applyAlignment="1">
      <alignment/>
    </xf>
    <xf numFmtId="37" fontId="2" fillId="0" borderId="0" xfId="56" applyNumberFormat="1" applyFill="1" applyProtection="1">
      <alignment/>
      <protection hidden="1" locked="0"/>
    </xf>
    <xf numFmtId="49" fontId="4" fillId="0" borderId="0" xfId="56" applyNumberFormat="1" applyFont="1" applyFill="1" applyProtection="1">
      <alignment/>
      <protection hidden="1" locked="0"/>
    </xf>
    <xf numFmtId="37" fontId="5" fillId="0" borderId="0" xfId="56" applyNumberFormat="1" applyFont="1" applyFill="1" applyAlignment="1" applyProtection="1">
      <alignment horizontal="center"/>
      <protection hidden="1" locked="0"/>
    </xf>
    <xf numFmtId="49" fontId="5" fillId="0" borderId="0" xfId="56" applyNumberFormat="1" applyFont="1" applyFill="1" applyAlignment="1" applyProtection="1">
      <alignment horizontal="center"/>
      <protection hidden="1" locked="0"/>
    </xf>
    <xf numFmtId="37" fontId="5" fillId="0" borderId="10" xfId="56" applyNumberFormat="1" applyFont="1" applyFill="1" applyBorder="1" applyProtection="1">
      <alignment/>
      <protection hidden="1" locked="0"/>
    </xf>
    <xf numFmtId="49" fontId="5" fillId="0" borderId="10" xfId="56" applyNumberFormat="1" applyFont="1" applyFill="1" applyBorder="1" applyProtection="1">
      <alignment/>
      <protection hidden="1" locked="0"/>
    </xf>
    <xf numFmtId="37" fontId="5" fillId="0" borderId="10" xfId="56" applyNumberFormat="1" applyFont="1" applyFill="1" applyBorder="1" applyAlignment="1" applyProtection="1">
      <alignment horizontal="right" vertical="center"/>
      <protection hidden="1" locked="0"/>
    </xf>
    <xf numFmtId="37" fontId="5" fillId="0" borderId="0" xfId="56" applyNumberFormat="1" applyFont="1" applyFill="1" applyProtection="1">
      <alignment/>
      <protection hidden="1" locked="0"/>
    </xf>
    <xf numFmtId="49" fontId="7" fillId="0" borderId="0" xfId="56" applyNumberFormat="1" applyFont="1" applyFill="1" applyProtection="1">
      <alignment/>
      <protection hidden="1" locked="0"/>
    </xf>
    <xf numFmtId="37" fontId="6" fillId="0" borderId="0" xfId="56" applyNumberFormat="1" applyFont="1" applyFill="1" applyProtection="1">
      <alignment/>
      <protection hidden="1" locked="0"/>
    </xf>
    <xf numFmtId="49" fontId="4" fillId="33" borderId="0" xfId="56" applyNumberFormat="1" applyFont="1" applyFill="1" applyProtection="1">
      <alignment/>
      <protection hidden="1" locked="0"/>
    </xf>
    <xf numFmtId="37" fontId="4" fillId="33" borderId="0" xfId="56" applyNumberFormat="1" applyFont="1" applyFill="1" applyProtection="1">
      <alignment/>
      <protection hidden="1" locked="0"/>
    </xf>
    <xf numFmtId="49" fontId="7" fillId="33" borderId="0" xfId="56" applyNumberFormat="1" applyFont="1" applyFill="1" applyProtection="1">
      <alignment/>
      <protection hidden="1" locked="0"/>
    </xf>
    <xf numFmtId="37" fontId="7" fillId="33" borderId="0" xfId="56" applyNumberFormat="1" applyFont="1" applyFill="1" applyProtection="1">
      <alignment/>
      <protection hidden="1" locked="0"/>
    </xf>
    <xf numFmtId="9" fontId="7" fillId="0" borderId="0" xfId="61" applyFont="1" applyFill="1" applyAlignment="1" applyProtection="1">
      <alignment/>
      <protection hidden="1" locked="0"/>
    </xf>
    <xf numFmtId="9" fontId="4" fillId="0" borderId="0" xfId="61" applyFont="1" applyFill="1" applyAlignment="1" applyProtection="1">
      <alignment/>
      <protection hidden="1" locked="0"/>
    </xf>
    <xf numFmtId="39" fontId="4" fillId="0" borderId="0" xfId="56" applyNumberFormat="1" applyFont="1" applyFill="1">
      <alignment/>
      <protection/>
    </xf>
    <xf numFmtId="39" fontId="5" fillId="0" borderId="10" xfId="56" applyNumberFormat="1" applyFont="1" applyFill="1" applyBorder="1">
      <alignment/>
      <protection/>
    </xf>
    <xf numFmtId="39" fontId="7" fillId="0" borderId="0" xfId="56" applyNumberFormat="1" applyFont="1" applyFill="1">
      <alignment/>
      <protection/>
    </xf>
    <xf numFmtId="39" fontId="4" fillId="0" borderId="0" xfId="56" applyNumberFormat="1" applyFont="1" applyFill="1" applyProtection="1">
      <alignment/>
      <protection hidden="1" locked="0"/>
    </xf>
    <xf numFmtId="39" fontId="7" fillId="0" borderId="0" xfId="56" applyNumberFormat="1" applyFont="1" applyFill="1" applyProtection="1">
      <alignment/>
      <protection hidden="1" locked="0"/>
    </xf>
    <xf numFmtId="39" fontId="4" fillId="0" borderId="0" xfId="56" applyNumberFormat="1" applyFont="1" applyFill="1" applyBorder="1">
      <alignment/>
      <protection/>
    </xf>
    <xf numFmtId="39" fontId="7" fillId="0" borderId="0" xfId="56" applyNumberFormat="1" applyFont="1" applyFill="1" applyBorder="1">
      <alignment/>
      <protection/>
    </xf>
    <xf numFmtId="39" fontId="8" fillId="0" borderId="0" xfId="56" applyNumberFormat="1" applyFont="1" applyFill="1">
      <alignment/>
      <protection/>
    </xf>
    <xf numFmtId="39" fontId="6" fillId="0" borderId="0" xfId="56" applyNumberFormat="1" applyFont="1" applyFill="1" applyBorder="1">
      <alignment/>
      <protection/>
    </xf>
    <xf numFmtId="39" fontId="4" fillId="0" borderId="0" xfId="56" applyNumberFormat="1" applyFont="1" applyFill="1" applyBorder="1" applyProtection="1">
      <alignment/>
      <protection hidden="1" locked="0"/>
    </xf>
    <xf numFmtId="39" fontId="2" fillId="0" borderId="0" xfId="56" applyNumberFormat="1" applyFill="1" applyBorder="1">
      <alignment/>
      <protection/>
    </xf>
    <xf numFmtId="39" fontId="6" fillId="0" borderId="0" xfId="56" applyNumberFormat="1" applyFont="1" applyFill="1">
      <alignment/>
      <protection/>
    </xf>
    <xf numFmtId="39" fontId="6" fillId="0" borderId="0" xfId="56" applyNumberFormat="1" applyFont="1" applyBorder="1">
      <alignment/>
      <protection/>
    </xf>
    <xf numFmtId="39" fontId="4" fillId="0" borderId="10" xfId="56" applyNumberFormat="1" applyFont="1" applyBorder="1">
      <alignment/>
      <protection/>
    </xf>
    <xf numFmtId="39" fontId="4" fillId="0" borderId="0" xfId="56" applyNumberFormat="1" applyFont="1">
      <alignment/>
      <protection/>
    </xf>
    <xf numFmtId="39" fontId="6" fillId="0" borderId="0" xfId="56" applyNumberFormat="1" applyFont="1">
      <alignment/>
      <protection/>
    </xf>
    <xf numFmtId="164" fontId="47" fillId="0" borderId="0" xfId="55" applyNumberFormat="1" applyFont="1" applyBorder="1">
      <alignment/>
      <protection/>
    </xf>
    <xf numFmtId="164" fontId="0" fillId="0" borderId="0" xfId="55" applyNumberFormat="1" applyBorder="1">
      <alignment/>
      <protection/>
    </xf>
    <xf numFmtId="164" fontId="0" fillId="0" borderId="0" xfId="55" applyNumberFormat="1">
      <alignment/>
      <protection/>
    </xf>
    <xf numFmtId="164" fontId="0" fillId="0" borderId="0" xfId="60" applyNumberFormat="1" applyBorder="1" applyAlignment="1">
      <alignment/>
    </xf>
    <xf numFmtId="43" fontId="0" fillId="0" borderId="0" xfId="55" applyNumberFormat="1" applyBorder="1">
      <alignment/>
      <protection/>
    </xf>
    <xf numFmtId="4" fontId="6" fillId="0" borderId="0" xfId="56" applyNumberFormat="1" applyFont="1" applyAlignment="1">
      <alignment horizontal="right"/>
      <protection/>
    </xf>
    <xf numFmtId="4" fontId="5" fillId="0" borderId="0" xfId="56" applyNumberFormat="1" applyFont="1" applyAlignment="1">
      <alignment horizontal="center"/>
      <protection/>
    </xf>
    <xf numFmtId="4" fontId="4" fillId="0" borderId="0" xfId="56" applyNumberFormat="1" applyFont="1">
      <alignment/>
      <protection/>
    </xf>
    <xf numFmtId="4" fontId="4" fillId="34" borderId="0" xfId="56" applyNumberFormat="1" applyFont="1" applyFill="1">
      <alignment/>
      <protection/>
    </xf>
    <xf numFmtId="4" fontId="2" fillId="0" borderId="0" xfId="56" applyNumberFormat="1">
      <alignment/>
      <protection/>
    </xf>
    <xf numFmtId="4" fontId="6" fillId="34" borderId="0" xfId="56" applyNumberFormat="1" applyFont="1" applyFill="1">
      <alignment/>
      <protection/>
    </xf>
    <xf numFmtId="4" fontId="4" fillId="36" borderId="0" xfId="56" applyNumberFormat="1" applyFont="1" applyFill="1" applyProtection="1">
      <alignment/>
      <protection hidden="1" locked="0"/>
    </xf>
    <xf numFmtId="4" fontId="4" fillId="0" borderId="0" xfId="56" applyNumberFormat="1" applyFont="1" applyFill="1" applyProtection="1">
      <alignment/>
      <protection hidden="1" locked="0"/>
    </xf>
    <xf numFmtId="4" fontId="6" fillId="0" borderId="0" xfId="56" applyNumberFormat="1" applyFont="1">
      <alignment/>
      <protection/>
    </xf>
    <xf numFmtId="39" fontId="6" fillId="0" borderId="10" xfId="56" applyNumberFormat="1" applyFont="1" applyBorder="1">
      <alignment/>
      <protection/>
    </xf>
    <xf numFmtId="39" fontId="5" fillId="0" borderId="10" xfId="56" applyNumberFormat="1" applyFont="1" applyFill="1" applyBorder="1" applyAlignment="1" applyProtection="1">
      <alignment horizontal="right" vertical="center"/>
      <protection hidden="1" locked="0"/>
    </xf>
    <xf numFmtId="39" fontId="6" fillId="0" borderId="0" xfId="56" applyNumberFormat="1" applyFont="1" applyFill="1" applyProtection="1">
      <alignment/>
      <protection hidden="1" locked="0"/>
    </xf>
    <xf numFmtId="37" fontId="49" fillId="0" borderId="0" xfId="56" applyNumberFormat="1" applyFont="1" applyFill="1" applyAlignment="1">
      <alignment horizontal="left"/>
      <protection/>
    </xf>
    <xf numFmtId="37" fontId="49" fillId="0" borderId="0" xfId="56" applyNumberFormat="1" applyFont="1" applyFill="1" applyAlignment="1" quotePrefix="1">
      <alignment horizontal="left"/>
      <protection/>
    </xf>
    <xf numFmtId="0" fontId="46" fillId="0" borderId="0" xfId="55" applyFont="1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2" xfId="55" applyBorder="1">
      <alignment/>
      <protection/>
    </xf>
    <xf numFmtId="41" fontId="0" fillId="0" borderId="13" xfId="55" applyNumberFormat="1" applyBorder="1">
      <alignment/>
      <protection/>
    </xf>
    <xf numFmtId="0" fontId="0" fillId="0" borderId="14" xfId="55" applyBorder="1">
      <alignment/>
      <protection/>
    </xf>
    <xf numFmtId="41" fontId="0" fillId="0" borderId="15" xfId="55" applyNumberFormat="1" applyBorder="1">
      <alignment/>
      <protection/>
    </xf>
    <xf numFmtId="0" fontId="50" fillId="0" borderId="14" xfId="55" applyFont="1" applyBorder="1">
      <alignment/>
      <protection/>
    </xf>
    <xf numFmtId="164" fontId="50" fillId="0" borderId="15" xfId="55" applyNumberFormat="1" applyFont="1" applyBorder="1">
      <alignment/>
      <protection/>
    </xf>
    <xf numFmtId="0" fontId="47" fillId="0" borderId="14" xfId="55" applyFont="1" applyBorder="1">
      <alignment/>
      <protection/>
    </xf>
    <xf numFmtId="164" fontId="47" fillId="0" borderId="15" xfId="55" applyNumberFormat="1" applyFont="1" applyBorder="1">
      <alignment/>
      <protection/>
    </xf>
    <xf numFmtId="164" fontId="51" fillId="0" borderId="15" xfId="55" applyNumberFormat="1" applyFont="1" applyBorder="1">
      <alignment/>
      <protection/>
    </xf>
    <xf numFmtId="164" fontId="0" fillId="0" borderId="15" xfId="55" applyNumberFormat="1" applyBorder="1">
      <alignment/>
      <protection/>
    </xf>
    <xf numFmtId="164" fontId="46" fillId="0" borderId="15" xfId="55" applyNumberFormat="1" applyFont="1" applyBorder="1">
      <alignment/>
      <protection/>
    </xf>
    <xf numFmtId="0" fontId="47" fillId="0" borderId="16" xfId="55" applyFont="1" applyBorder="1">
      <alignment/>
      <protection/>
    </xf>
    <xf numFmtId="0" fontId="47" fillId="0" borderId="17" xfId="55" applyFont="1" applyBorder="1">
      <alignment/>
      <protection/>
    </xf>
    <xf numFmtId="164" fontId="47" fillId="0" borderId="18" xfId="55" applyNumberFormat="1" applyFont="1" applyBorder="1">
      <alignment/>
      <protection/>
    </xf>
    <xf numFmtId="164" fontId="0" fillId="0" borderId="15" xfId="55" applyNumberFormat="1" applyFont="1" applyBorder="1">
      <alignment/>
      <protection/>
    </xf>
    <xf numFmtId="164" fontId="0" fillId="0" borderId="15" xfId="52" applyNumberFormat="1" applyFont="1" applyBorder="1" applyAlignment="1">
      <alignment/>
    </xf>
    <xf numFmtId="0" fontId="52" fillId="0" borderId="0" xfId="55" applyFont="1" applyAlignment="1">
      <alignment horizontal="center"/>
      <protection/>
    </xf>
    <xf numFmtId="0" fontId="46" fillId="0" borderId="14" xfId="55" applyFont="1" applyBorder="1" applyAlignment="1">
      <alignment horizontal="center"/>
      <protection/>
    </xf>
    <xf numFmtId="0" fontId="46" fillId="0" borderId="0" xfId="55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rmal 9" xfId="58"/>
    <cellStyle name="Notas" xfId="59"/>
    <cellStyle name="Percent" xfId="60"/>
    <cellStyle name="Porcentaje 2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86900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4</xdr:col>
      <xdr:colOff>0</xdr:colOff>
      <xdr:row>6</xdr:row>
      <xdr:rowOff>85725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391025" y="0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259</xdr:row>
      <xdr:rowOff>28575</xdr:rowOff>
    </xdr:from>
    <xdr:to>
      <xdr:col>4</xdr:col>
      <xdr:colOff>0</xdr:colOff>
      <xdr:row>265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rcRect l="18862" t="9524" r="17692" b="4762"/>
        <a:stretch>
          <a:fillRect/>
        </a:stretch>
      </xdr:blipFill>
      <xdr:spPr>
        <a:xfrm>
          <a:off x="4391025" y="948690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850"/>
  <sheetViews>
    <sheetView tabSelected="1" zoomScalePageLayoutView="0" workbookViewId="0" topLeftCell="A210">
      <selection activeCell="G261" sqref="G261"/>
    </sheetView>
  </sheetViews>
  <sheetFormatPr defaultColWidth="11.421875" defaultRowHeight="15"/>
  <cols>
    <col min="1" max="1" width="4.57421875" style="1" customWidth="1"/>
    <col min="2" max="2" width="60.8515625" style="1" customWidth="1"/>
    <col min="3" max="3" width="5.140625" style="1" customWidth="1"/>
    <col min="4" max="4" width="15.140625" style="1" bestFit="1" customWidth="1"/>
    <col min="5" max="5" width="16.28125" style="1" bestFit="1" customWidth="1"/>
    <col min="6" max="6" width="14.140625" style="1" bestFit="1" customWidth="1"/>
    <col min="7" max="8" width="13.7109375" style="1" bestFit="1" customWidth="1"/>
    <col min="9" max="16384" width="11.421875" style="1" customWidth="1"/>
  </cols>
  <sheetData>
    <row r="1" ht="15"/>
    <row r="2" ht="15"/>
    <row r="3" ht="15"/>
    <row r="4" ht="15"/>
    <row r="5" ht="15"/>
    <row r="6" ht="15"/>
    <row r="7" ht="15"/>
    <row r="8" spans="1:4" ht="16.5" thickBot="1">
      <c r="A8" s="191"/>
      <c r="B8" s="191"/>
      <c r="C8" s="191"/>
      <c r="D8" s="191"/>
    </row>
    <row r="9" spans="1:7" ht="15">
      <c r="A9" s="174"/>
      <c r="B9" s="175"/>
      <c r="C9" s="175"/>
      <c r="D9" s="176"/>
      <c r="E9" s="2"/>
      <c r="F9" s="158"/>
      <c r="G9" s="10"/>
    </row>
    <row r="10" spans="1:6" ht="15">
      <c r="A10" s="192" t="s">
        <v>1</v>
      </c>
      <c r="B10" s="193"/>
      <c r="C10" s="173"/>
      <c r="D10" s="185">
        <f>+D12+D49+D114+D199+D274+D333+D355+D403+D421</f>
        <v>297442390.25</v>
      </c>
      <c r="E10" s="3"/>
      <c r="F10" s="4"/>
    </row>
    <row r="11" spans="1:6" ht="15">
      <c r="A11" s="177"/>
      <c r="B11" s="2"/>
      <c r="C11" s="2"/>
      <c r="D11" s="184"/>
      <c r="E11" s="155"/>
      <c r="F11" s="3"/>
    </row>
    <row r="12" spans="1:7" ht="15">
      <c r="A12" s="179" t="s">
        <v>2</v>
      </c>
      <c r="B12" s="2"/>
      <c r="C12" s="2"/>
      <c r="D12" s="185">
        <f>+D13+D18+D23+D32+D37</f>
        <v>113055609.61</v>
      </c>
      <c r="E12" s="5"/>
      <c r="F12" s="3"/>
      <c r="G12" s="6"/>
    </row>
    <row r="13" spans="1:7" ht="16.5" customHeight="1">
      <c r="A13" s="181">
        <v>1100</v>
      </c>
      <c r="B13" s="7" t="s">
        <v>3</v>
      </c>
      <c r="C13" s="7"/>
      <c r="D13" s="189">
        <f>SUM(D14:D17)</f>
        <v>44200302.93</v>
      </c>
      <c r="E13" s="8"/>
      <c r="F13" s="3"/>
      <c r="G13" s="6"/>
    </row>
    <row r="14" spans="1:7" ht="15" hidden="1">
      <c r="A14" s="181">
        <v>111</v>
      </c>
      <c r="B14" s="7" t="s">
        <v>4</v>
      </c>
      <c r="C14" s="7"/>
      <c r="D14" s="189">
        <v>0</v>
      </c>
      <c r="E14" s="8"/>
      <c r="F14" s="3"/>
      <c r="G14" s="6"/>
    </row>
    <row r="15" spans="1:7" ht="15" hidden="1">
      <c r="A15" s="181">
        <v>112</v>
      </c>
      <c r="B15" s="7" t="s">
        <v>5</v>
      </c>
      <c r="C15" s="7"/>
      <c r="D15" s="189">
        <v>0</v>
      </c>
      <c r="E15" s="9"/>
      <c r="F15" s="3"/>
      <c r="G15" s="6"/>
    </row>
    <row r="16" spans="1:7" ht="15" hidden="1">
      <c r="A16" s="181">
        <v>113</v>
      </c>
      <c r="B16" s="7" t="s">
        <v>6</v>
      </c>
      <c r="C16" s="7"/>
      <c r="D16" s="189">
        <f>+'C-1000'!G19</f>
        <v>44200302.93</v>
      </c>
      <c r="E16" s="8"/>
      <c r="F16" s="3"/>
      <c r="G16" s="6"/>
    </row>
    <row r="17" spans="1:7" ht="15" hidden="1">
      <c r="A17" s="181">
        <v>114</v>
      </c>
      <c r="B17" s="7" t="s">
        <v>7</v>
      </c>
      <c r="C17" s="7"/>
      <c r="D17" s="189">
        <v>0</v>
      </c>
      <c r="E17" s="8"/>
      <c r="F17" s="3"/>
      <c r="G17" s="6"/>
    </row>
    <row r="18" spans="1:7" ht="15">
      <c r="A18" s="181">
        <v>1200</v>
      </c>
      <c r="B18" s="7" t="s">
        <v>8</v>
      </c>
      <c r="C18" s="7"/>
      <c r="D18" s="190">
        <f>SUM(D19:D22)</f>
        <v>10128950.98</v>
      </c>
      <c r="E18" s="8"/>
      <c r="F18" s="3"/>
      <c r="G18" s="6"/>
    </row>
    <row r="19" spans="1:7" ht="15" hidden="1">
      <c r="A19" s="181">
        <v>121</v>
      </c>
      <c r="B19" s="7" t="s">
        <v>9</v>
      </c>
      <c r="C19" s="7"/>
      <c r="D19" s="189">
        <f>+'C-1000'!G25</f>
        <v>31636.38</v>
      </c>
      <c r="E19" s="8"/>
      <c r="F19" s="3"/>
      <c r="G19" s="6"/>
    </row>
    <row r="20" spans="1:7" ht="15" hidden="1">
      <c r="A20" s="181">
        <v>122</v>
      </c>
      <c r="B20" s="7" t="s">
        <v>10</v>
      </c>
      <c r="C20" s="7"/>
      <c r="D20" s="189">
        <f>+'C-1000'!G27</f>
        <v>0</v>
      </c>
      <c r="E20" s="8"/>
      <c r="F20" s="3"/>
      <c r="G20" s="6"/>
    </row>
    <row r="21" spans="1:7" ht="15" hidden="1">
      <c r="A21" s="181">
        <v>123</v>
      </c>
      <c r="B21" s="7" t="s">
        <v>11</v>
      </c>
      <c r="C21" s="7"/>
      <c r="D21" s="189">
        <f>+'C-1000'!G28</f>
        <v>10097314.6</v>
      </c>
      <c r="E21" s="8"/>
      <c r="F21" s="3"/>
      <c r="G21" s="6"/>
    </row>
    <row r="22" spans="1:7" ht="15" hidden="1">
      <c r="A22" s="181">
        <v>124</v>
      </c>
      <c r="B22" s="7" t="s">
        <v>12</v>
      </c>
      <c r="C22" s="7"/>
      <c r="D22" s="189">
        <v>0</v>
      </c>
      <c r="E22" s="8"/>
      <c r="F22" s="3"/>
      <c r="G22" s="6"/>
    </row>
    <row r="23" spans="1:8" ht="15">
      <c r="A23" s="181">
        <v>1300</v>
      </c>
      <c r="B23" s="7" t="s">
        <v>13</v>
      </c>
      <c r="C23" s="7"/>
      <c r="D23" s="189">
        <f>SUM(D24:D31)</f>
        <v>31035046.9</v>
      </c>
      <c r="E23" s="5"/>
      <c r="F23" s="3"/>
      <c r="G23" s="6"/>
      <c r="H23" s="10"/>
    </row>
    <row r="24" spans="1:8" ht="15" hidden="1">
      <c r="A24" s="181">
        <v>131</v>
      </c>
      <c r="B24" s="7" t="s">
        <v>14</v>
      </c>
      <c r="C24" s="7"/>
      <c r="D24" s="189">
        <f>+'C-1000'!G35</f>
        <v>1278945.49</v>
      </c>
      <c r="E24" s="8"/>
      <c r="F24" s="3"/>
      <c r="G24" s="6"/>
      <c r="H24" s="10"/>
    </row>
    <row r="25" spans="1:8" ht="15" hidden="1">
      <c r="A25" s="181">
        <v>132</v>
      </c>
      <c r="B25" s="7" t="s">
        <v>15</v>
      </c>
      <c r="C25" s="7"/>
      <c r="D25" s="189">
        <f>+'C-1000'!G37</f>
        <v>22910034.06</v>
      </c>
      <c r="E25" s="8"/>
      <c r="F25" s="3"/>
      <c r="G25" s="6"/>
      <c r="H25" s="10"/>
    </row>
    <row r="26" spans="1:8" ht="15" hidden="1">
      <c r="A26" s="181">
        <v>133</v>
      </c>
      <c r="B26" s="7" t="s">
        <v>16</v>
      </c>
      <c r="C26" s="7"/>
      <c r="D26" s="189">
        <v>0</v>
      </c>
      <c r="E26" s="8"/>
      <c r="F26" s="3"/>
      <c r="G26" s="6"/>
      <c r="H26" s="10"/>
    </row>
    <row r="27" spans="1:8" ht="15" hidden="1">
      <c r="A27" s="181">
        <v>134</v>
      </c>
      <c r="B27" s="7" t="s">
        <v>17</v>
      </c>
      <c r="C27" s="7"/>
      <c r="D27" s="189">
        <f>+'C-1000'!G41</f>
        <v>6846067.35</v>
      </c>
      <c r="E27" s="8"/>
      <c r="F27" s="3"/>
      <c r="G27" s="6"/>
      <c r="H27" s="10"/>
    </row>
    <row r="28" spans="1:8" ht="15" hidden="1">
      <c r="A28" s="181">
        <v>135</v>
      </c>
      <c r="B28" s="7" t="s">
        <v>18</v>
      </c>
      <c r="C28" s="7"/>
      <c r="D28" s="189">
        <v>0</v>
      </c>
      <c r="E28" s="8"/>
      <c r="F28" s="3"/>
      <c r="G28" s="6"/>
      <c r="H28" s="10"/>
    </row>
    <row r="29" spans="1:8" ht="15" hidden="1">
      <c r="A29" s="181">
        <v>136</v>
      </c>
      <c r="B29" s="7" t="s">
        <v>19</v>
      </c>
      <c r="C29" s="7"/>
      <c r="D29" s="189">
        <v>0</v>
      </c>
      <c r="E29" s="8"/>
      <c r="F29" s="3"/>
      <c r="G29" s="6"/>
      <c r="H29" s="10"/>
    </row>
    <row r="30" spans="1:8" ht="15" hidden="1">
      <c r="A30" s="181">
        <v>137</v>
      </c>
      <c r="B30" s="7" t="s">
        <v>20</v>
      </c>
      <c r="C30" s="7"/>
      <c r="D30" s="189">
        <f>+'C-1000'!G48</f>
        <v>0</v>
      </c>
      <c r="E30" s="8"/>
      <c r="F30" s="3"/>
      <c r="G30" s="6"/>
      <c r="H30" s="10"/>
    </row>
    <row r="31" spans="1:8" ht="15" hidden="1">
      <c r="A31" s="181">
        <v>138</v>
      </c>
      <c r="B31" s="7" t="s">
        <v>21</v>
      </c>
      <c r="C31" s="7"/>
      <c r="D31" s="189">
        <f>+'C-1000'!G50</f>
        <v>0</v>
      </c>
      <c r="E31" s="8"/>
      <c r="F31" s="3"/>
      <c r="G31" s="6"/>
      <c r="H31" s="10"/>
    </row>
    <row r="32" spans="1:7" ht="15">
      <c r="A32" s="181">
        <v>1400</v>
      </c>
      <c r="B32" s="7" t="s">
        <v>22</v>
      </c>
      <c r="C32" s="7"/>
      <c r="D32" s="189">
        <f>SUM(D33:D36)</f>
        <v>3519722.55</v>
      </c>
      <c r="E32" s="8"/>
      <c r="F32" s="3"/>
      <c r="G32" s="6"/>
    </row>
    <row r="33" spans="1:7" ht="15" hidden="1">
      <c r="A33" s="181">
        <v>141</v>
      </c>
      <c r="B33" s="7" t="s">
        <v>23</v>
      </c>
      <c r="C33" s="7"/>
      <c r="D33" s="189">
        <f>+'C-1000'!G55</f>
        <v>3519722.55</v>
      </c>
      <c r="E33" s="8"/>
      <c r="F33" s="3"/>
      <c r="G33" s="6"/>
    </row>
    <row r="34" spans="1:7" ht="15" hidden="1">
      <c r="A34" s="181">
        <v>142</v>
      </c>
      <c r="B34" s="7" t="s">
        <v>24</v>
      </c>
      <c r="C34" s="7"/>
      <c r="D34" s="189">
        <v>0</v>
      </c>
      <c r="E34" s="8"/>
      <c r="F34" s="3"/>
      <c r="G34" s="6"/>
    </row>
    <row r="35" spans="1:7" ht="15" hidden="1">
      <c r="A35" s="181">
        <v>143</v>
      </c>
      <c r="B35" s="7" t="s">
        <v>25</v>
      </c>
      <c r="C35" s="7"/>
      <c r="D35" s="189">
        <v>0</v>
      </c>
      <c r="E35" s="8"/>
      <c r="F35" s="3"/>
      <c r="G35" s="6"/>
    </row>
    <row r="36" spans="1:7" ht="15" hidden="1">
      <c r="A36" s="181">
        <v>144</v>
      </c>
      <c r="B36" s="7" t="s">
        <v>26</v>
      </c>
      <c r="C36" s="7"/>
      <c r="D36" s="189">
        <v>0</v>
      </c>
      <c r="E36" s="8"/>
      <c r="F36" s="3"/>
      <c r="G36" s="6"/>
    </row>
    <row r="37" spans="1:7" ht="15">
      <c r="A37" s="181">
        <v>1500</v>
      </c>
      <c r="B37" s="7" t="s">
        <v>27</v>
      </c>
      <c r="C37" s="7"/>
      <c r="D37" s="189">
        <f>SUM(D38:D43)</f>
        <v>24171586.25</v>
      </c>
      <c r="E37" s="8"/>
      <c r="F37" s="3"/>
      <c r="G37" s="6"/>
    </row>
    <row r="38" spans="1:7" ht="15" hidden="1">
      <c r="A38" s="181">
        <v>151</v>
      </c>
      <c r="B38" s="7" t="s">
        <v>28</v>
      </c>
      <c r="C38" s="7"/>
      <c r="D38" s="184">
        <v>0</v>
      </c>
      <c r="E38" s="8"/>
      <c r="F38" s="3"/>
      <c r="G38" s="6"/>
    </row>
    <row r="39" spans="1:7" ht="15" hidden="1">
      <c r="A39" s="181">
        <v>152</v>
      </c>
      <c r="B39" s="7" t="s">
        <v>29</v>
      </c>
      <c r="C39" s="7"/>
      <c r="D39" s="184">
        <f>+'C-1000'!G67</f>
        <v>380990.57</v>
      </c>
      <c r="E39" s="8"/>
      <c r="F39" s="3"/>
      <c r="G39" s="6"/>
    </row>
    <row r="40" spans="1:7" ht="15" hidden="1">
      <c r="A40" s="181">
        <v>153</v>
      </c>
      <c r="B40" s="7" t="s">
        <v>30</v>
      </c>
      <c r="C40" s="7"/>
      <c r="D40" s="184">
        <f>+'C-1000'!G69</f>
        <v>0</v>
      </c>
      <c r="E40" s="8"/>
      <c r="F40" s="3"/>
      <c r="G40" s="6"/>
    </row>
    <row r="41" spans="1:7" ht="15" hidden="1">
      <c r="A41" s="181">
        <v>154</v>
      </c>
      <c r="B41" s="7" t="s">
        <v>31</v>
      </c>
      <c r="C41" s="7"/>
      <c r="D41" s="184">
        <f>+'C-1000'!G71</f>
        <v>11029005.66</v>
      </c>
      <c r="E41" s="8"/>
      <c r="F41" s="3"/>
      <c r="G41" s="6"/>
    </row>
    <row r="42" spans="1:7" ht="15" hidden="1">
      <c r="A42" s="181">
        <v>155</v>
      </c>
      <c r="B42" s="7" t="s">
        <v>32</v>
      </c>
      <c r="C42" s="7"/>
      <c r="D42" s="184">
        <v>0</v>
      </c>
      <c r="E42" s="8"/>
      <c r="F42" s="3"/>
      <c r="G42" s="6"/>
    </row>
    <row r="43" spans="1:7" ht="15" hidden="1">
      <c r="A43" s="181">
        <v>159</v>
      </c>
      <c r="B43" s="7" t="s">
        <v>27</v>
      </c>
      <c r="C43" s="7"/>
      <c r="D43" s="184">
        <f>+'C-1000'!G75</f>
        <v>12761590.02</v>
      </c>
      <c r="E43" s="8"/>
      <c r="F43" s="3"/>
      <c r="G43" s="6"/>
    </row>
    <row r="44" spans="1:7" ht="15">
      <c r="A44" s="181">
        <v>1600</v>
      </c>
      <c r="B44" s="7" t="s">
        <v>33</v>
      </c>
      <c r="C44" s="7"/>
      <c r="D44" s="184">
        <v>0</v>
      </c>
      <c r="E44" s="8"/>
      <c r="F44" s="3"/>
      <c r="G44" s="6"/>
    </row>
    <row r="45" spans="1:7" ht="15" hidden="1">
      <c r="A45" s="181">
        <v>161</v>
      </c>
      <c r="B45" s="7" t="s">
        <v>34</v>
      </c>
      <c r="C45" s="7"/>
      <c r="D45" s="184">
        <v>0</v>
      </c>
      <c r="E45" s="8"/>
      <c r="F45" s="3"/>
      <c r="G45" s="6"/>
    </row>
    <row r="46" spans="1:7" ht="15">
      <c r="A46" s="181">
        <v>1700</v>
      </c>
      <c r="B46" s="7" t="s">
        <v>35</v>
      </c>
      <c r="C46" s="7"/>
      <c r="D46" s="184">
        <v>0</v>
      </c>
      <c r="E46" s="8"/>
      <c r="F46" s="3"/>
      <c r="G46" s="6"/>
    </row>
    <row r="47" spans="1:7" ht="15" hidden="1">
      <c r="A47" s="181">
        <v>171</v>
      </c>
      <c r="B47" s="7" t="s">
        <v>36</v>
      </c>
      <c r="C47" s="7"/>
      <c r="D47" s="184"/>
      <c r="E47" s="2"/>
      <c r="F47" s="3"/>
      <c r="G47" s="6"/>
    </row>
    <row r="48" spans="1:7" ht="15" hidden="1">
      <c r="A48" s="181">
        <v>172</v>
      </c>
      <c r="B48" s="7" t="s">
        <v>37</v>
      </c>
      <c r="C48" s="7"/>
      <c r="D48" s="184"/>
      <c r="E48" s="2"/>
      <c r="F48" s="3"/>
      <c r="G48" s="6"/>
    </row>
    <row r="49" spans="1:8" ht="15">
      <c r="A49" s="179" t="s">
        <v>38</v>
      </c>
      <c r="B49" s="2"/>
      <c r="C49" s="2"/>
      <c r="D49" s="185">
        <f>+D50+D59+D63+D73+D83+D91+D94+D100+D104</f>
        <v>7857574.01</v>
      </c>
      <c r="E49" s="157"/>
      <c r="F49" s="3"/>
      <c r="G49" s="6"/>
      <c r="H49" s="10"/>
    </row>
    <row r="50" spans="1:7" ht="15">
      <c r="A50" s="181">
        <v>2100</v>
      </c>
      <c r="B50" s="7" t="s">
        <v>39</v>
      </c>
      <c r="C50" s="7"/>
      <c r="D50" s="189">
        <f>SUM(D51:D58)</f>
        <v>435228.29</v>
      </c>
      <c r="E50" s="8"/>
      <c r="F50" s="3"/>
      <c r="G50" s="6"/>
    </row>
    <row r="51" spans="1:7" ht="15" hidden="1">
      <c r="A51" s="181">
        <v>211</v>
      </c>
      <c r="B51" s="7" t="s">
        <v>40</v>
      </c>
      <c r="C51" s="7"/>
      <c r="D51" s="189">
        <f>+'C-2000'!G12</f>
        <v>67429.1</v>
      </c>
      <c r="E51" s="8"/>
      <c r="F51" s="3"/>
      <c r="G51" s="6"/>
    </row>
    <row r="52" spans="1:7" ht="15" hidden="1">
      <c r="A52" s="181">
        <v>212</v>
      </c>
      <c r="B52" s="7" t="s">
        <v>41</v>
      </c>
      <c r="C52" s="7"/>
      <c r="D52" s="189">
        <f>+'C-2000'!G14</f>
        <v>32738.670000000002</v>
      </c>
      <c r="E52" s="8"/>
      <c r="F52" s="3"/>
      <c r="G52" s="6"/>
    </row>
    <row r="53" spans="1:7" ht="15" hidden="1">
      <c r="A53" s="181">
        <v>213</v>
      </c>
      <c r="B53" s="7" t="s">
        <v>42</v>
      </c>
      <c r="C53" s="7"/>
      <c r="D53" s="189">
        <f>+'C-2000'!G16</f>
        <v>0</v>
      </c>
      <c r="E53" s="8"/>
      <c r="F53" s="3"/>
      <c r="G53" s="6"/>
    </row>
    <row r="54" spans="1:7" ht="15" hidden="1">
      <c r="A54" s="181">
        <v>214</v>
      </c>
      <c r="B54" s="7" t="s">
        <v>43</v>
      </c>
      <c r="C54" s="7"/>
      <c r="D54" s="189">
        <f>+'C-2000'!G18</f>
        <v>41533.119999999995</v>
      </c>
      <c r="E54" s="8"/>
      <c r="F54" s="3"/>
      <c r="G54" s="6"/>
    </row>
    <row r="55" spans="1:7" ht="15" hidden="1">
      <c r="A55" s="181">
        <v>215</v>
      </c>
      <c r="B55" s="7" t="s">
        <v>44</v>
      </c>
      <c r="C55" s="7"/>
      <c r="D55" s="189">
        <f>+'C-2000'!G20</f>
        <v>239368.97999999998</v>
      </c>
      <c r="E55" s="8"/>
      <c r="F55" s="3"/>
      <c r="G55" s="6"/>
    </row>
    <row r="56" spans="1:7" ht="15" hidden="1">
      <c r="A56" s="181">
        <v>216</v>
      </c>
      <c r="B56" s="7" t="s">
        <v>45</v>
      </c>
      <c r="C56" s="7"/>
      <c r="D56" s="189">
        <f>+'C-2000'!G22</f>
        <v>54158.42</v>
      </c>
      <c r="E56" s="8"/>
      <c r="F56" s="3"/>
      <c r="G56" s="6"/>
    </row>
    <row r="57" spans="1:7" ht="15" hidden="1">
      <c r="A57" s="181">
        <v>217</v>
      </c>
      <c r="B57" s="7" t="s">
        <v>46</v>
      </c>
      <c r="C57" s="7"/>
      <c r="D57" s="189">
        <f>+'C-2000'!G24</f>
        <v>0</v>
      </c>
      <c r="E57" s="8"/>
      <c r="F57" s="3"/>
      <c r="G57" s="6"/>
    </row>
    <row r="58" spans="1:7" ht="15" hidden="1">
      <c r="A58" s="181">
        <v>218</v>
      </c>
      <c r="B58" s="7" t="s">
        <v>47</v>
      </c>
      <c r="C58" s="7"/>
      <c r="D58" s="189">
        <f>+'C-2000'!G26</f>
        <v>0</v>
      </c>
      <c r="E58" s="8"/>
      <c r="F58" s="3"/>
      <c r="G58" s="6"/>
    </row>
    <row r="59" spans="1:7" ht="15">
      <c r="A59" s="181">
        <v>2200</v>
      </c>
      <c r="B59" s="7" t="s">
        <v>48</v>
      </c>
      <c r="C59" s="7"/>
      <c r="D59" s="189">
        <f>SUM(D60:D62)</f>
        <v>241699.06</v>
      </c>
      <c r="E59" s="8"/>
      <c r="F59" s="3"/>
      <c r="G59" s="6"/>
    </row>
    <row r="60" spans="1:7" ht="15" hidden="1">
      <c r="A60" s="181">
        <v>221</v>
      </c>
      <c r="B60" s="7" t="s">
        <v>49</v>
      </c>
      <c r="C60" s="7"/>
      <c r="D60" s="189">
        <f>+'C-2000'!G31</f>
        <v>217895.03</v>
      </c>
      <c r="E60" s="8"/>
      <c r="F60" s="3"/>
      <c r="G60" s="6"/>
    </row>
    <row r="61" spans="1:7" ht="15" hidden="1">
      <c r="A61" s="181">
        <v>222</v>
      </c>
      <c r="B61" s="7" t="s">
        <v>50</v>
      </c>
      <c r="C61" s="7"/>
      <c r="D61" s="189">
        <f>+'C-2000'!G33</f>
        <v>7840</v>
      </c>
      <c r="E61" s="8"/>
      <c r="F61" s="3"/>
      <c r="G61" s="6"/>
    </row>
    <row r="62" spans="1:7" ht="15" hidden="1">
      <c r="A62" s="181">
        <v>223</v>
      </c>
      <c r="B62" s="7" t="s">
        <v>51</v>
      </c>
      <c r="C62" s="7"/>
      <c r="D62" s="189">
        <f>+'C-2000'!G35</f>
        <v>15964.029999999999</v>
      </c>
      <c r="E62" s="8"/>
      <c r="F62" s="3"/>
      <c r="G62" s="6"/>
    </row>
    <row r="63" spans="1:7" ht="15">
      <c r="A63" s="181">
        <v>2300</v>
      </c>
      <c r="B63" s="7" t="s">
        <v>52</v>
      </c>
      <c r="C63" s="7"/>
      <c r="D63" s="189">
        <f>SUM(D64:D72)</f>
        <v>0</v>
      </c>
      <c r="E63" s="8"/>
      <c r="F63" s="3"/>
      <c r="G63" s="6"/>
    </row>
    <row r="64" spans="1:7" ht="15" hidden="1">
      <c r="A64" s="181">
        <v>231</v>
      </c>
      <c r="B64" s="7" t="s">
        <v>53</v>
      </c>
      <c r="C64" s="7"/>
      <c r="D64" s="189">
        <v>0</v>
      </c>
      <c r="E64" s="8"/>
      <c r="F64" s="3"/>
      <c r="G64" s="6"/>
    </row>
    <row r="65" spans="1:7" ht="15" hidden="1">
      <c r="A65" s="181">
        <v>232</v>
      </c>
      <c r="B65" s="7" t="s">
        <v>54</v>
      </c>
      <c r="C65" s="7"/>
      <c r="D65" s="189">
        <f>+'C-2000'!G43</f>
        <v>0</v>
      </c>
      <c r="E65" s="8"/>
      <c r="F65" s="3"/>
      <c r="G65" s="6"/>
    </row>
    <row r="66" spans="1:7" ht="15" hidden="1">
      <c r="A66" s="181">
        <v>233</v>
      </c>
      <c r="B66" s="7" t="s">
        <v>55</v>
      </c>
      <c r="C66" s="7"/>
      <c r="D66" s="189">
        <v>0</v>
      </c>
      <c r="E66" s="8"/>
      <c r="F66" s="3"/>
      <c r="G66" s="6"/>
    </row>
    <row r="67" spans="1:7" ht="15" hidden="1">
      <c r="A67" s="181">
        <v>234</v>
      </c>
      <c r="B67" s="7" t="s">
        <v>56</v>
      </c>
      <c r="C67" s="7"/>
      <c r="D67" s="189">
        <v>0</v>
      </c>
      <c r="E67" s="8"/>
      <c r="F67" s="3"/>
      <c r="G67" s="6"/>
    </row>
    <row r="68" spans="1:7" ht="15" hidden="1">
      <c r="A68" s="181">
        <v>235</v>
      </c>
      <c r="B68" s="7" t="s">
        <v>57</v>
      </c>
      <c r="C68" s="7"/>
      <c r="D68" s="189">
        <f>+'C-2000'!G51</f>
        <v>0</v>
      </c>
      <c r="E68" s="8"/>
      <c r="F68" s="3"/>
      <c r="G68" s="6"/>
    </row>
    <row r="69" spans="1:7" ht="15" hidden="1">
      <c r="A69" s="181">
        <v>236</v>
      </c>
      <c r="B69" s="7" t="s">
        <v>58</v>
      </c>
      <c r="C69" s="7"/>
      <c r="D69" s="189">
        <v>0</v>
      </c>
      <c r="E69" s="8"/>
      <c r="F69" s="3"/>
      <c r="G69" s="6"/>
    </row>
    <row r="70" spans="1:7" ht="15" hidden="1">
      <c r="A70" s="181">
        <v>237</v>
      </c>
      <c r="B70" s="7" t="s">
        <v>59</v>
      </c>
      <c r="C70" s="7"/>
      <c r="D70" s="189">
        <v>0</v>
      </c>
      <c r="E70" s="8"/>
      <c r="F70" s="3"/>
      <c r="G70" s="6"/>
    </row>
    <row r="71" spans="1:7" ht="15" hidden="1">
      <c r="A71" s="181">
        <v>238</v>
      </c>
      <c r="B71" s="7" t="s">
        <v>60</v>
      </c>
      <c r="C71" s="7"/>
      <c r="D71" s="189">
        <v>0</v>
      </c>
      <c r="E71" s="8"/>
      <c r="F71" s="3"/>
      <c r="G71" s="6"/>
    </row>
    <row r="72" spans="1:7" ht="15" hidden="1">
      <c r="A72" s="181">
        <v>239</v>
      </c>
      <c r="B72" s="7" t="s">
        <v>61</v>
      </c>
      <c r="C72" s="7"/>
      <c r="D72" s="189">
        <v>0</v>
      </c>
      <c r="E72" s="8"/>
      <c r="F72" s="3"/>
      <c r="G72" s="6"/>
    </row>
    <row r="73" spans="1:7" ht="15">
      <c r="A73" s="181">
        <v>2400</v>
      </c>
      <c r="B73" s="7" t="s">
        <v>62</v>
      </c>
      <c r="C73" s="7"/>
      <c r="D73" s="189">
        <f>SUM(D74:D82)</f>
        <v>352495.12</v>
      </c>
      <c r="E73" s="8"/>
      <c r="F73" s="3"/>
      <c r="G73" s="6"/>
    </row>
    <row r="74" spans="1:7" ht="15" hidden="1">
      <c r="A74" s="181">
        <v>241</v>
      </c>
      <c r="B74" s="7" t="s">
        <v>63</v>
      </c>
      <c r="C74" s="7"/>
      <c r="D74" s="189">
        <f>+'C-2000'!G66</f>
        <v>6693.200000000001</v>
      </c>
      <c r="E74" s="8"/>
      <c r="F74" s="3"/>
      <c r="G74" s="6"/>
    </row>
    <row r="75" spans="1:7" ht="15" hidden="1">
      <c r="A75" s="181">
        <v>242</v>
      </c>
      <c r="B75" s="7" t="s">
        <v>64</v>
      </c>
      <c r="C75" s="7"/>
      <c r="D75" s="189">
        <f>+'C-2000'!G68</f>
        <v>9571.96</v>
      </c>
      <c r="E75" s="8"/>
      <c r="F75" s="3"/>
      <c r="G75" s="6"/>
    </row>
    <row r="76" spans="1:7" ht="15" hidden="1">
      <c r="A76" s="181">
        <v>243</v>
      </c>
      <c r="B76" s="7" t="s">
        <v>65</v>
      </c>
      <c r="C76" s="7"/>
      <c r="D76" s="189">
        <f>+'C-2000'!G70</f>
        <v>162.4</v>
      </c>
      <c r="E76" s="8"/>
      <c r="F76" s="3"/>
      <c r="G76" s="6"/>
    </row>
    <row r="77" spans="1:7" ht="15" hidden="1">
      <c r="A77" s="181">
        <v>244</v>
      </c>
      <c r="B77" s="7" t="s">
        <v>66</v>
      </c>
      <c r="C77" s="7"/>
      <c r="D77" s="189">
        <f>+'C-2000'!G72</f>
        <v>8277.79</v>
      </c>
      <c r="E77" s="8"/>
      <c r="F77" s="3"/>
      <c r="G77" s="6"/>
    </row>
    <row r="78" spans="1:7" ht="15" hidden="1">
      <c r="A78" s="181">
        <v>245</v>
      </c>
      <c r="B78" s="7" t="s">
        <v>67</v>
      </c>
      <c r="C78" s="7"/>
      <c r="D78" s="189">
        <f>+'C-2000'!G74</f>
        <v>0</v>
      </c>
      <c r="E78" s="8"/>
      <c r="F78" s="3"/>
      <c r="G78" s="6"/>
    </row>
    <row r="79" spans="1:7" ht="15" hidden="1">
      <c r="A79" s="181">
        <v>246</v>
      </c>
      <c r="B79" s="7" t="s">
        <v>68</v>
      </c>
      <c r="C79" s="7"/>
      <c r="D79" s="189">
        <f>+'C-2000'!G76</f>
        <v>172840.24</v>
      </c>
      <c r="E79" s="8"/>
      <c r="F79" s="3"/>
      <c r="G79" s="6"/>
    </row>
    <row r="80" spans="1:7" ht="15" hidden="1">
      <c r="A80" s="181">
        <v>247</v>
      </c>
      <c r="B80" s="7" t="s">
        <v>69</v>
      </c>
      <c r="C80" s="7"/>
      <c r="D80" s="189">
        <f>+'C-2000'!G78</f>
        <v>60468.15</v>
      </c>
      <c r="E80" s="8"/>
      <c r="F80" s="3"/>
      <c r="G80" s="6"/>
    </row>
    <row r="81" spans="1:7" ht="15" hidden="1">
      <c r="A81" s="181">
        <v>248</v>
      </c>
      <c r="B81" s="7" t="s">
        <v>70</v>
      </c>
      <c r="C81" s="7"/>
      <c r="D81" s="189">
        <f>+'C-2000'!G80</f>
        <v>696</v>
      </c>
      <c r="E81" s="8"/>
      <c r="F81" s="3"/>
      <c r="G81" s="6"/>
    </row>
    <row r="82" spans="1:7" ht="15" hidden="1">
      <c r="A82" s="181">
        <v>249</v>
      </c>
      <c r="B82" s="7" t="s">
        <v>71</v>
      </c>
      <c r="C82" s="7"/>
      <c r="D82" s="189">
        <f>+'C-2000'!G82</f>
        <v>93785.38</v>
      </c>
      <c r="E82" s="8"/>
      <c r="F82" s="3"/>
      <c r="G82" s="6"/>
    </row>
    <row r="83" spans="1:7" ht="15">
      <c r="A83" s="181">
        <v>2500</v>
      </c>
      <c r="B83" s="7" t="s">
        <v>72</v>
      </c>
      <c r="C83" s="7"/>
      <c r="D83" s="189">
        <f>SUM(D84:D90)</f>
        <v>19357.55</v>
      </c>
      <c r="E83" s="157"/>
      <c r="F83" s="3"/>
      <c r="G83" s="6"/>
    </row>
    <row r="84" spans="1:7" ht="15" hidden="1">
      <c r="A84" s="181">
        <v>251</v>
      </c>
      <c r="B84" s="7" t="s">
        <v>73</v>
      </c>
      <c r="C84" s="7"/>
      <c r="D84" s="189">
        <f>+'C-2000'!G88</f>
        <v>3166.7999999999997</v>
      </c>
      <c r="E84" s="8"/>
      <c r="F84" s="3"/>
      <c r="G84" s="6"/>
    </row>
    <row r="85" spans="1:7" ht="15" hidden="1">
      <c r="A85" s="181">
        <v>252</v>
      </c>
      <c r="B85" s="7" t="s">
        <v>74</v>
      </c>
      <c r="C85" s="7"/>
      <c r="D85" s="189">
        <f>+'C-2000'!G90</f>
        <v>909.36</v>
      </c>
      <c r="E85" s="8"/>
      <c r="F85" s="3"/>
      <c r="G85" s="6"/>
    </row>
    <row r="86" spans="1:7" ht="15" hidden="1">
      <c r="A86" s="181">
        <v>253</v>
      </c>
      <c r="B86" s="7" t="s">
        <v>75</v>
      </c>
      <c r="C86" s="7"/>
      <c r="D86" s="189">
        <f>+'C-2000'!G92</f>
        <v>3322.1900000000005</v>
      </c>
      <c r="E86" s="8"/>
      <c r="F86" s="3"/>
      <c r="G86" s="6"/>
    </row>
    <row r="87" spans="1:7" ht="15" hidden="1">
      <c r="A87" s="181">
        <v>254</v>
      </c>
      <c r="B87" s="7" t="s">
        <v>76</v>
      </c>
      <c r="C87" s="7"/>
      <c r="D87" s="189">
        <f>+'C-2000'!G94</f>
        <v>214.19</v>
      </c>
      <c r="E87" s="8"/>
      <c r="F87" s="3"/>
      <c r="G87" s="6"/>
    </row>
    <row r="88" spans="1:7" ht="15" hidden="1">
      <c r="A88" s="181">
        <v>255</v>
      </c>
      <c r="B88" s="7" t="s">
        <v>77</v>
      </c>
      <c r="C88" s="7"/>
      <c r="D88" s="189">
        <f>+'C-2000'!G96</f>
        <v>0</v>
      </c>
      <c r="E88" s="8"/>
      <c r="F88" s="3"/>
      <c r="G88" s="6"/>
    </row>
    <row r="89" spans="1:7" ht="15" hidden="1">
      <c r="A89" s="181">
        <v>256</v>
      </c>
      <c r="B89" s="7" t="s">
        <v>78</v>
      </c>
      <c r="C89" s="7"/>
      <c r="D89" s="189">
        <f>+'C-2000'!G98</f>
        <v>11745.01</v>
      </c>
      <c r="E89" s="8"/>
      <c r="F89" s="3"/>
      <c r="G89" s="6"/>
    </row>
    <row r="90" spans="1:7" ht="15" hidden="1">
      <c r="A90" s="181">
        <v>259</v>
      </c>
      <c r="B90" s="7" t="s">
        <v>79</v>
      </c>
      <c r="C90" s="7"/>
      <c r="D90" s="189">
        <f>+'C-2000'!G100</f>
        <v>0</v>
      </c>
      <c r="E90" s="8"/>
      <c r="F90" s="3"/>
      <c r="G90" s="6"/>
    </row>
    <row r="91" spans="1:7" ht="15">
      <c r="A91" s="181">
        <v>2600</v>
      </c>
      <c r="B91" s="7" t="s">
        <v>80</v>
      </c>
      <c r="C91" s="7"/>
      <c r="D91" s="189">
        <f>SUM(D92:D93)</f>
        <v>6043240.07</v>
      </c>
      <c r="E91" s="8"/>
      <c r="F91" s="3"/>
      <c r="G91" s="6"/>
    </row>
    <row r="92" spans="1:7" ht="15" hidden="1">
      <c r="A92" s="181">
        <v>261</v>
      </c>
      <c r="B92" s="7" t="s">
        <v>81</v>
      </c>
      <c r="C92" s="7"/>
      <c r="D92" s="189">
        <f>+'C-2000'!G104</f>
        <v>6043240.07</v>
      </c>
      <c r="E92" s="8"/>
      <c r="F92" s="3"/>
      <c r="G92" s="6"/>
    </row>
    <row r="93" spans="1:7" ht="15" hidden="1">
      <c r="A93" s="181">
        <v>262</v>
      </c>
      <c r="B93" s="7" t="s">
        <v>82</v>
      </c>
      <c r="C93" s="7"/>
      <c r="D93" s="189"/>
      <c r="E93" s="8"/>
      <c r="F93" s="3"/>
      <c r="G93" s="6"/>
    </row>
    <row r="94" spans="1:7" ht="15">
      <c r="A94" s="181">
        <v>2700</v>
      </c>
      <c r="B94" s="7" t="s">
        <v>83</v>
      </c>
      <c r="C94" s="7"/>
      <c r="D94" s="189">
        <f>SUM(D95:D99)</f>
        <v>100409.06</v>
      </c>
      <c r="E94" s="8"/>
      <c r="F94" s="3"/>
      <c r="G94" s="6"/>
    </row>
    <row r="95" spans="1:7" ht="15" hidden="1">
      <c r="A95" s="181">
        <v>271</v>
      </c>
      <c r="B95" s="7" t="s">
        <v>84</v>
      </c>
      <c r="C95" s="7"/>
      <c r="D95" s="189">
        <f>+'C-2000'!G110</f>
        <v>13583.73</v>
      </c>
      <c r="E95" s="8"/>
      <c r="F95" s="3"/>
      <c r="G95" s="6"/>
    </row>
    <row r="96" spans="1:7" ht="15" hidden="1">
      <c r="A96" s="181">
        <v>272</v>
      </c>
      <c r="B96" s="7" t="s">
        <v>85</v>
      </c>
      <c r="C96" s="7"/>
      <c r="D96" s="189">
        <f>+'C-2000'!G112</f>
        <v>24406.67</v>
      </c>
      <c r="E96" s="8"/>
      <c r="F96" s="3"/>
      <c r="G96" s="6"/>
    </row>
    <row r="97" spans="1:7" ht="15" hidden="1">
      <c r="A97" s="181">
        <v>273</v>
      </c>
      <c r="B97" s="7" t="s">
        <v>86</v>
      </c>
      <c r="C97" s="7"/>
      <c r="D97" s="189">
        <f>+'C-2000'!G114</f>
        <v>57534.740000000005</v>
      </c>
      <c r="E97" s="8"/>
      <c r="F97" s="3"/>
      <c r="G97" s="6"/>
    </row>
    <row r="98" spans="1:7" ht="15" hidden="1">
      <c r="A98" s="181">
        <v>274</v>
      </c>
      <c r="B98" s="7" t="s">
        <v>87</v>
      </c>
      <c r="C98" s="7"/>
      <c r="D98" s="189">
        <f>+'C-2000'!G116</f>
        <v>4883.92</v>
      </c>
      <c r="E98" s="8"/>
      <c r="F98" s="3"/>
      <c r="G98" s="6"/>
    </row>
    <row r="99" spans="1:7" ht="15" hidden="1">
      <c r="A99" s="181">
        <v>275</v>
      </c>
      <c r="B99" s="7" t="s">
        <v>88</v>
      </c>
      <c r="C99" s="7"/>
      <c r="D99" s="189">
        <f>+'C-2000'!G118</f>
        <v>0</v>
      </c>
      <c r="E99" s="8"/>
      <c r="F99" s="3"/>
      <c r="G99" s="6"/>
    </row>
    <row r="100" spans="1:7" ht="15">
      <c r="A100" s="181">
        <v>2800</v>
      </c>
      <c r="B100" s="7" t="s">
        <v>89</v>
      </c>
      <c r="C100" s="7"/>
      <c r="D100" s="189">
        <f>SUM(D101:D103)</f>
        <v>3248</v>
      </c>
      <c r="E100" s="157"/>
      <c r="F100" s="3"/>
      <c r="G100" s="6"/>
    </row>
    <row r="101" spans="1:7" ht="15" hidden="1">
      <c r="A101" s="181">
        <v>281</v>
      </c>
      <c r="B101" s="7" t="s">
        <v>90</v>
      </c>
      <c r="C101" s="7"/>
      <c r="D101" s="189">
        <f>+'C-2000'!G123</f>
        <v>0</v>
      </c>
      <c r="E101" s="8"/>
      <c r="F101" s="3"/>
      <c r="G101" s="6"/>
    </row>
    <row r="102" spans="1:7" ht="15" hidden="1">
      <c r="A102" s="181">
        <v>282</v>
      </c>
      <c r="B102" s="7" t="s">
        <v>91</v>
      </c>
      <c r="C102" s="7"/>
      <c r="D102" s="189">
        <f>+'C-2000'!G125</f>
        <v>3248</v>
      </c>
      <c r="E102" s="8"/>
      <c r="F102" s="3"/>
      <c r="G102" s="6"/>
    </row>
    <row r="103" spans="1:7" ht="15" hidden="1">
      <c r="A103" s="181">
        <v>283</v>
      </c>
      <c r="B103" s="7" t="s">
        <v>92</v>
      </c>
      <c r="C103" s="7"/>
      <c r="D103" s="189">
        <f>+'C-2000'!G127</f>
        <v>0</v>
      </c>
      <c r="E103" s="8"/>
      <c r="F103" s="3"/>
      <c r="G103" s="6"/>
    </row>
    <row r="104" spans="1:8" ht="15">
      <c r="A104" s="181">
        <v>2900</v>
      </c>
      <c r="B104" s="7" t="s">
        <v>93</v>
      </c>
      <c r="C104" s="7"/>
      <c r="D104" s="189">
        <f>SUM(D105:D113)</f>
        <v>661896.86</v>
      </c>
      <c r="E104" s="8"/>
      <c r="F104" s="3"/>
      <c r="G104" s="6"/>
      <c r="H104" s="6"/>
    </row>
    <row r="105" spans="1:7" ht="15" hidden="1">
      <c r="A105" s="181">
        <v>291</v>
      </c>
      <c r="B105" s="7" t="s">
        <v>94</v>
      </c>
      <c r="C105" s="7"/>
      <c r="D105" s="184">
        <f>+'C-2000'!G132</f>
        <v>110478.41</v>
      </c>
      <c r="E105" s="8"/>
      <c r="F105" s="3"/>
      <c r="G105" s="6"/>
    </row>
    <row r="106" spans="1:7" ht="15" hidden="1">
      <c r="A106" s="181">
        <v>292</v>
      </c>
      <c r="B106" s="7" t="s">
        <v>95</v>
      </c>
      <c r="C106" s="7"/>
      <c r="D106" s="184">
        <f>+'C-2000'!G134</f>
        <v>28218.54</v>
      </c>
      <c r="E106" s="8"/>
      <c r="F106" s="3"/>
      <c r="G106" s="6"/>
    </row>
    <row r="107" spans="1:7" ht="15" hidden="1">
      <c r="A107" s="181">
        <v>293</v>
      </c>
      <c r="B107" s="7" t="s">
        <v>96</v>
      </c>
      <c r="C107" s="7"/>
      <c r="D107" s="184">
        <f>+'C-2000'!G136</f>
        <v>0</v>
      </c>
      <c r="E107" s="8"/>
      <c r="F107" s="3"/>
      <c r="G107" s="6"/>
    </row>
    <row r="108" spans="1:7" ht="15" hidden="1">
      <c r="A108" s="181">
        <v>294</v>
      </c>
      <c r="B108" s="7" t="s">
        <v>97</v>
      </c>
      <c r="C108" s="7"/>
      <c r="D108" s="184">
        <f>+'C-2000'!G139</f>
        <v>18281.91</v>
      </c>
      <c r="E108" s="8"/>
      <c r="F108" s="3"/>
      <c r="G108" s="6"/>
    </row>
    <row r="109" spans="1:7" ht="15" hidden="1">
      <c r="A109" s="181">
        <v>295</v>
      </c>
      <c r="B109" s="7" t="s">
        <v>98</v>
      </c>
      <c r="C109" s="7"/>
      <c r="D109" s="184">
        <f>+'C-2000'!G142</f>
        <v>0</v>
      </c>
      <c r="E109" s="8"/>
      <c r="F109" s="3"/>
      <c r="G109" s="6"/>
    </row>
    <row r="110" spans="1:7" ht="15" hidden="1">
      <c r="A110" s="181">
        <v>296</v>
      </c>
      <c r="B110" s="7" t="s">
        <v>99</v>
      </c>
      <c r="C110" s="7"/>
      <c r="D110" s="184">
        <f>+'C-2000'!G145</f>
        <v>187490.78</v>
      </c>
      <c r="E110" s="8"/>
      <c r="F110" s="3"/>
      <c r="G110" s="6"/>
    </row>
    <row r="111" spans="1:7" ht="15" hidden="1">
      <c r="A111" s="181">
        <v>297</v>
      </c>
      <c r="B111" s="7" t="s">
        <v>100</v>
      </c>
      <c r="C111" s="7"/>
      <c r="D111" s="184">
        <f>+'C-2000'!G148</f>
        <v>0</v>
      </c>
      <c r="E111" s="8"/>
      <c r="F111" s="3"/>
      <c r="G111" s="6"/>
    </row>
    <row r="112" spans="1:7" ht="15" hidden="1">
      <c r="A112" s="181">
        <v>298</v>
      </c>
      <c r="B112" s="7" t="s">
        <v>101</v>
      </c>
      <c r="C112" s="7"/>
      <c r="D112" s="184">
        <f>+'C-2000'!G151</f>
        <v>309719.07999999996</v>
      </c>
      <c r="E112" s="8"/>
      <c r="F112" s="3"/>
      <c r="G112" s="6"/>
    </row>
    <row r="113" spans="1:7" ht="15" hidden="1">
      <c r="A113" s="181">
        <v>299</v>
      </c>
      <c r="B113" s="7" t="s">
        <v>102</v>
      </c>
      <c r="C113" s="7"/>
      <c r="D113" s="184">
        <f>+'C-2000'!G154</f>
        <v>7708.14</v>
      </c>
      <c r="E113" s="8"/>
      <c r="F113" s="3"/>
      <c r="G113" s="6"/>
    </row>
    <row r="114" spans="1:7" s="14" customFormat="1" ht="15">
      <c r="A114" s="179" t="s">
        <v>103</v>
      </c>
      <c r="B114" s="11"/>
      <c r="C114" s="11"/>
      <c r="D114" s="180">
        <f>+D115+D125+D135+D145+D155+D165+D173+D183+D189</f>
        <v>9552265.030000001</v>
      </c>
      <c r="E114" s="157"/>
      <c r="F114" s="12"/>
      <c r="G114" s="13"/>
    </row>
    <row r="115" spans="1:7" s="17" customFormat="1" ht="15">
      <c r="A115" s="181">
        <v>3100</v>
      </c>
      <c r="B115" s="7" t="s">
        <v>104</v>
      </c>
      <c r="C115" s="7"/>
      <c r="D115" s="182">
        <f>SUM(D116:D124)</f>
        <v>3948460.7100000004</v>
      </c>
      <c r="E115" s="8"/>
      <c r="F115" s="15"/>
      <c r="G115" s="16"/>
    </row>
    <row r="116" spans="1:7" s="17" customFormat="1" ht="15" hidden="1">
      <c r="A116" s="181">
        <v>311</v>
      </c>
      <c r="B116" s="7" t="s">
        <v>105</v>
      </c>
      <c r="C116" s="7"/>
      <c r="D116" s="182">
        <f>+'C-3000'!G9</f>
        <v>3862432.5200000005</v>
      </c>
      <c r="E116" s="8"/>
      <c r="F116" s="15"/>
      <c r="G116" s="16"/>
    </row>
    <row r="117" spans="1:7" s="17" customFormat="1" ht="15" hidden="1">
      <c r="A117" s="181">
        <v>312</v>
      </c>
      <c r="B117" s="7" t="s">
        <v>106</v>
      </c>
      <c r="C117" s="7"/>
      <c r="D117" s="182">
        <f>+'C-3000'!G11</f>
        <v>28435.07</v>
      </c>
      <c r="E117" s="8"/>
      <c r="F117" s="15"/>
      <c r="G117" s="16"/>
    </row>
    <row r="118" spans="1:7" s="17" customFormat="1" ht="15" hidden="1">
      <c r="A118" s="181">
        <v>313</v>
      </c>
      <c r="B118" s="7" t="s">
        <v>107</v>
      </c>
      <c r="C118" s="7"/>
      <c r="D118" s="182"/>
      <c r="E118" s="8"/>
      <c r="F118" s="15"/>
      <c r="G118" s="16"/>
    </row>
    <row r="119" spans="1:7" s="17" customFormat="1" ht="15" hidden="1">
      <c r="A119" s="181">
        <v>314</v>
      </c>
      <c r="B119" s="7" t="s">
        <v>108</v>
      </c>
      <c r="C119" s="7"/>
      <c r="D119" s="182">
        <f>+'C-3000'!G15</f>
        <v>31945.61</v>
      </c>
      <c r="E119" s="8"/>
      <c r="F119" s="15"/>
      <c r="G119" s="16"/>
    </row>
    <row r="120" spans="1:7" s="17" customFormat="1" ht="15" hidden="1">
      <c r="A120" s="181">
        <v>315</v>
      </c>
      <c r="B120" s="7" t="s">
        <v>109</v>
      </c>
      <c r="C120" s="7"/>
      <c r="D120" s="182">
        <f>+'C-3000'!G17</f>
        <v>24987.41</v>
      </c>
      <c r="E120" s="8"/>
      <c r="F120" s="15"/>
      <c r="G120" s="16"/>
    </row>
    <row r="121" spans="1:7" s="17" customFormat="1" ht="15" hidden="1">
      <c r="A121" s="181">
        <v>316</v>
      </c>
      <c r="B121" s="7" t="s">
        <v>110</v>
      </c>
      <c r="C121" s="7"/>
      <c r="D121" s="182">
        <f>+'C-3000'!G19</f>
        <v>0</v>
      </c>
      <c r="E121" s="8"/>
      <c r="F121" s="15"/>
      <c r="G121" s="16"/>
    </row>
    <row r="122" spans="1:7" s="17" customFormat="1" ht="15" hidden="1">
      <c r="A122" s="181">
        <v>317</v>
      </c>
      <c r="B122" s="7" t="s">
        <v>111</v>
      </c>
      <c r="C122" s="7"/>
      <c r="D122" s="182">
        <f>+'C-3000'!G21</f>
        <v>0</v>
      </c>
      <c r="E122" s="8"/>
      <c r="F122" s="15"/>
      <c r="G122" s="16"/>
    </row>
    <row r="123" spans="1:7" s="17" customFormat="1" ht="15" hidden="1">
      <c r="A123" s="181">
        <v>318</v>
      </c>
      <c r="B123" s="7" t="s">
        <v>112</v>
      </c>
      <c r="C123" s="7"/>
      <c r="D123" s="182">
        <f>+'C-3000'!G23</f>
        <v>660.1</v>
      </c>
      <c r="E123" s="8"/>
      <c r="F123" s="15"/>
      <c r="G123" s="16"/>
    </row>
    <row r="124" spans="1:7" s="17" customFormat="1" ht="15" hidden="1">
      <c r="A124" s="181">
        <v>319</v>
      </c>
      <c r="B124" s="7" t="s">
        <v>113</v>
      </c>
      <c r="C124" s="7"/>
      <c r="D124" s="182"/>
      <c r="E124" s="8"/>
      <c r="F124" s="15"/>
      <c r="G124" s="16"/>
    </row>
    <row r="125" spans="1:7" s="17" customFormat="1" ht="15">
      <c r="A125" s="181">
        <v>3200</v>
      </c>
      <c r="B125" s="7" t="s">
        <v>114</v>
      </c>
      <c r="C125" s="7"/>
      <c r="D125" s="182">
        <f>SUM(D126:D134)</f>
        <v>221147.22</v>
      </c>
      <c r="E125" s="8"/>
      <c r="F125" s="15"/>
      <c r="G125" s="16"/>
    </row>
    <row r="126" spans="1:7" s="17" customFormat="1" ht="15" hidden="1">
      <c r="A126" s="181">
        <v>321</v>
      </c>
      <c r="B126" s="7" t="s">
        <v>115</v>
      </c>
      <c r="C126" s="7"/>
      <c r="D126" s="182"/>
      <c r="E126" s="8"/>
      <c r="F126" s="15"/>
      <c r="G126" s="16"/>
    </row>
    <row r="127" spans="1:7" s="17" customFormat="1" ht="15" hidden="1">
      <c r="A127" s="181">
        <v>322</v>
      </c>
      <c r="B127" s="7" t="s">
        <v>116</v>
      </c>
      <c r="C127" s="7"/>
      <c r="D127" s="182">
        <f>+'C-3000'!G31</f>
        <v>66020.22</v>
      </c>
      <c r="E127" s="8"/>
      <c r="F127" s="15"/>
      <c r="G127" s="16"/>
    </row>
    <row r="128" spans="1:7" s="17" customFormat="1" ht="15" hidden="1">
      <c r="A128" s="181">
        <v>323</v>
      </c>
      <c r="B128" s="7" t="s">
        <v>117</v>
      </c>
      <c r="C128" s="7"/>
      <c r="D128" s="182">
        <f>+'C-3000'!G33</f>
        <v>0</v>
      </c>
      <c r="E128" s="8"/>
      <c r="F128" s="15"/>
      <c r="G128" s="16"/>
    </row>
    <row r="129" spans="1:7" s="17" customFormat="1" ht="15" hidden="1">
      <c r="A129" s="181">
        <v>324</v>
      </c>
      <c r="B129" s="7" t="s">
        <v>118</v>
      </c>
      <c r="C129" s="7"/>
      <c r="D129" s="182"/>
      <c r="E129" s="8"/>
      <c r="F129" s="15"/>
      <c r="G129" s="16"/>
    </row>
    <row r="130" spans="1:7" s="17" customFormat="1" ht="15" hidden="1">
      <c r="A130" s="181">
        <v>325</v>
      </c>
      <c r="B130" s="7" t="s">
        <v>119</v>
      </c>
      <c r="C130" s="7"/>
      <c r="D130" s="182">
        <f>+'C-3000'!G37</f>
        <v>31500</v>
      </c>
      <c r="E130" s="8"/>
      <c r="F130" s="15"/>
      <c r="G130" s="16"/>
    </row>
    <row r="131" spans="1:7" s="17" customFormat="1" ht="15" hidden="1">
      <c r="A131" s="181">
        <v>326</v>
      </c>
      <c r="B131" s="7" t="s">
        <v>120</v>
      </c>
      <c r="C131" s="7"/>
      <c r="D131" s="182">
        <f>+'C-3000'!G39</f>
        <v>2320</v>
      </c>
      <c r="E131" s="8"/>
      <c r="F131" s="15"/>
      <c r="G131" s="16"/>
    </row>
    <row r="132" spans="1:7" s="17" customFormat="1" ht="15" hidden="1">
      <c r="A132" s="181">
        <v>327</v>
      </c>
      <c r="B132" s="7" t="s">
        <v>121</v>
      </c>
      <c r="C132" s="7"/>
      <c r="D132" s="182"/>
      <c r="E132" s="8"/>
      <c r="F132" s="15"/>
      <c r="G132" s="16"/>
    </row>
    <row r="133" spans="1:7" s="17" customFormat="1" ht="15" hidden="1">
      <c r="A133" s="181">
        <v>328</v>
      </c>
      <c r="B133" s="7" t="s">
        <v>122</v>
      </c>
      <c r="C133" s="7"/>
      <c r="D133" s="182"/>
      <c r="E133" s="8"/>
      <c r="F133" s="15"/>
      <c r="G133" s="16"/>
    </row>
    <row r="134" spans="1:7" s="17" customFormat="1" ht="15" hidden="1">
      <c r="A134" s="181">
        <v>329</v>
      </c>
      <c r="B134" s="7" t="s">
        <v>123</v>
      </c>
      <c r="C134" s="7"/>
      <c r="D134" s="182">
        <f>+'C-3000'!G45</f>
        <v>121307</v>
      </c>
      <c r="E134" s="8"/>
      <c r="F134" s="15"/>
      <c r="G134" s="16"/>
    </row>
    <row r="135" spans="1:7" s="17" customFormat="1" ht="15">
      <c r="A135" s="181">
        <v>3300</v>
      </c>
      <c r="B135" s="7" t="s">
        <v>124</v>
      </c>
      <c r="C135" s="7"/>
      <c r="D135" s="182">
        <f>SUM(D136:D144)</f>
        <v>39964.99</v>
      </c>
      <c r="E135" s="8"/>
      <c r="F135" s="15"/>
      <c r="G135" s="16"/>
    </row>
    <row r="136" spans="1:7" s="17" customFormat="1" ht="15" hidden="1">
      <c r="A136" s="181">
        <v>331</v>
      </c>
      <c r="B136" s="7" t="s">
        <v>125</v>
      </c>
      <c r="C136" s="7"/>
      <c r="D136" s="182">
        <f>+'C-3000'!G50</f>
        <v>0</v>
      </c>
      <c r="E136" s="8"/>
      <c r="F136" s="15"/>
      <c r="G136" s="16"/>
    </row>
    <row r="137" spans="1:7" s="17" customFormat="1" ht="15" hidden="1">
      <c r="A137" s="181">
        <v>332</v>
      </c>
      <c r="B137" s="7" t="s">
        <v>126</v>
      </c>
      <c r="C137" s="7"/>
      <c r="D137" s="182">
        <f>+'C-3000'!G52</f>
        <v>0</v>
      </c>
      <c r="E137" s="8"/>
      <c r="F137" s="15"/>
      <c r="G137" s="16"/>
    </row>
    <row r="138" spans="1:7" s="17" customFormat="1" ht="15" hidden="1">
      <c r="A138" s="181">
        <v>333</v>
      </c>
      <c r="B138" s="7" t="s">
        <v>127</v>
      </c>
      <c r="C138" s="7"/>
      <c r="D138" s="182">
        <f>+'C-3000'!G54</f>
        <v>3352.4</v>
      </c>
      <c r="E138" s="8"/>
      <c r="F138" s="15"/>
      <c r="G138" s="16"/>
    </row>
    <row r="139" spans="1:7" s="17" customFormat="1" ht="15" hidden="1">
      <c r="A139" s="181">
        <v>334</v>
      </c>
      <c r="B139" s="7" t="s">
        <v>128</v>
      </c>
      <c r="C139" s="7"/>
      <c r="D139" s="182">
        <f>+'C-3000'!G57</f>
        <v>3132</v>
      </c>
      <c r="E139" s="8"/>
      <c r="F139" s="15"/>
      <c r="G139" s="16"/>
    </row>
    <row r="140" spans="1:7" s="17" customFormat="1" ht="15" hidden="1">
      <c r="A140" s="181">
        <v>335</v>
      </c>
      <c r="B140" s="7" t="s">
        <v>129</v>
      </c>
      <c r="C140" s="7"/>
      <c r="D140" s="182"/>
      <c r="E140" s="8"/>
      <c r="F140" s="15"/>
      <c r="G140" s="16"/>
    </row>
    <row r="141" spans="1:7" s="17" customFormat="1" ht="15" hidden="1">
      <c r="A141" s="181">
        <v>336</v>
      </c>
      <c r="B141" s="7" t="s">
        <v>130</v>
      </c>
      <c r="C141" s="7"/>
      <c r="D141" s="182">
        <f>+'C-3000'!G61</f>
        <v>33480.59</v>
      </c>
      <c r="E141" s="8"/>
      <c r="F141" s="15"/>
      <c r="G141" s="16"/>
    </row>
    <row r="142" spans="1:7" s="17" customFormat="1" ht="15" hidden="1">
      <c r="A142" s="181">
        <v>337</v>
      </c>
      <c r="B142" s="7" t="s">
        <v>131</v>
      </c>
      <c r="C142" s="7"/>
      <c r="D142" s="182"/>
      <c r="E142" s="8"/>
      <c r="F142" s="15"/>
      <c r="G142" s="16"/>
    </row>
    <row r="143" spans="1:7" s="17" customFormat="1" ht="15" hidden="1">
      <c r="A143" s="181">
        <v>338</v>
      </c>
      <c r="B143" s="7" t="s">
        <v>132</v>
      </c>
      <c r="C143" s="7"/>
      <c r="D143" s="182"/>
      <c r="E143" s="8"/>
      <c r="F143" s="15"/>
      <c r="G143" s="16"/>
    </row>
    <row r="144" spans="1:7" s="17" customFormat="1" ht="15" hidden="1">
      <c r="A144" s="181">
        <v>339</v>
      </c>
      <c r="B144" s="7" t="s">
        <v>124</v>
      </c>
      <c r="C144" s="7"/>
      <c r="D144" s="182">
        <f>+'C-3000'!G67</f>
        <v>0</v>
      </c>
      <c r="E144" s="8"/>
      <c r="F144" s="15"/>
      <c r="G144" s="16"/>
    </row>
    <row r="145" spans="1:7" s="17" customFormat="1" ht="15">
      <c r="A145" s="181">
        <v>3400</v>
      </c>
      <c r="B145" s="7" t="s">
        <v>133</v>
      </c>
      <c r="C145" s="7"/>
      <c r="D145" s="182">
        <f>SUM(D146:D154)</f>
        <v>2871199.53</v>
      </c>
      <c r="E145" s="8"/>
      <c r="F145" s="15"/>
      <c r="G145" s="16"/>
    </row>
    <row r="146" spans="1:7" s="17" customFormat="1" ht="15" hidden="1">
      <c r="A146" s="181">
        <v>341</v>
      </c>
      <c r="B146" s="7" t="s">
        <v>134</v>
      </c>
      <c r="C146" s="7"/>
      <c r="D146" s="182">
        <f>+'C-3000'!G71</f>
        <v>2869361.52</v>
      </c>
      <c r="E146" s="8"/>
      <c r="F146" s="15"/>
      <c r="G146" s="16"/>
    </row>
    <row r="147" spans="1:7" s="17" customFormat="1" ht="15" hidden="1">
      <c r="A147" s="181">
        <v>342</v>
      </c>
      <c r="B147" s="7" t="s">
        <v>135</v>
      </c>
      <c r="C147" s="7"/>
      <c r="D147" s="182"/>
      <c r="E147" s="8"/>
      <c r="F147" s="15"/>
      <c r="G147" s="16"/>
    </row>
    <row r="148" spans="1:7" s="17" customFormat="1" ht="15" hidden="1">
      <c r="A148" s="181">
        <v>343</v>
      </c>
      <c r="B148" s="7" t="s">
        <v>136</v>
      </c>
      <c r="C148" s="7"/>
      <c r="D148" s="182"/>
      <c r="E148" s="8"/>
      <c r="F148" s="15"/>
      <c r="G148" s="16"/>
    </row>
    <row r="149" spans="1:7" s="17" customFormat="1" ht="15" hidden="1">
      <c r="A149" s="181">
        <v>344</v>
      </c>
      <c r="B149" s="7" t="s">
        <v>137</v>
      </c>
      <c r="C149" s="7"/>
      <c r="D149" s="182">
        <f>+'C-3000'!G77</f>
        <v>0</v>
      </c>
      <c r="E149" s="8"/>
      <c r="F149" s="15"/>
      <c r="G149" s="16"/>
    </row>
    <row r="150" spans="1:7" s="17" customFormat="1" ht="15" hidden="1">
      <c r="A150" s="181">
        <v>345</v>
      </c>
      <c r="B150" s="7" t="s">
        <v>138</v>
      </c>
      <c r="C150" s="7"/>
      <c r="D150" s="182">
        <f>+'C-3000'!G79</f>
        <v>0</v>
      </c>
      <c r="E150" s="8"/>
      <c r="F150" s="15"/>
      <c r="G150" s="16"/>
    </row>
    <row r="151" spans="1:7" s="17" customFormat="1" ht="15" hidden="1">
      <c r="A151" s="181">
        <v>346</v>
      </c>
      <c r="B151" s="7" t="s">
        <v>139</v>
      </c>
      <c r="C151" s="7"/>
      <c r="D151" s="182">
        <f>+'C-3000'!G81</f>
        <v>0</v>
      </c>
      <c r="E151" s="8"/>
      <c r="F151" s="15"/>
      <c r="G151" s="16"/>
    </row>
    <row r="152" spans="1:7" s="17" customFormat="1" ht="15" hidden="1">
      <c r="A152" s="181">
        <v>347</v>
      </c>
      <c r="B152" s="7" t="s">
        <v>140</v>
      </c>
      <c r="C152" s="7"/>
      <c r="D152" s="182">
        <f>+'C-3000'!G83</f>
        <v>1606.01</v>
      </c>
      <c r="E152" s="8"/>
      <c r="F152" s="15"/>
      <c r="G152" s="16"/>
    </row>
    <row r="153" spans="1:7" s="17" customFormat="1" ht="15" hidden="1">
      <c r="A153" s="181">
        <v>348</v>
      </c>
      <c r="B153" s="7" t="s">
        <v>141</v>
      </c>
      <c r="C153" s="7"/>
      <c r="D153" s="182">
        <f>+'C-3000'!G85</f>
        <v>232</v>
      </c>
      <c r="E153" s="8"/>
      <c r="F153" s="15"/>
      <c r="G153" s="16"/>
    </row>
    <row r="154" spans="1:7" s="17" customFormat="1" ht="15" hidden="1">
      <c r="A154" s="181">
        <v>349</v>
      </c>
      <c r="B154" s="7" t="s">
        <v>142</v>
      </c>
      <c r="C154" s="7"/>
      <c r="D154" s="182"/>
      <c r="E154" s="8"/>
      <c r="F154" s="15"/>
      <c r="G154" s="16"/>
    </row>
    <row r="155" spans="1:7" s="17" customFormat="1" ht="15">
      <c r="A155" s="181">
        <v>3500</v>
      </c>
      <c r="B155" s="7" t="s">
        <v>143</v>
      </c>
      <c r="C155" s="7"/>
      <c r="D155" s="182">
        <f>SUM(D156:D164)</f>
        <v>275735.2</v>
      </c>
      <c r="E155" s="8"/>
      <c r="F155" s="15"/>
      <c r="G155" s="16"/>
    </row>
    <row r="156" spans="1:7" s="17" customFormat="1" ht="15" hidden="1">
      <c r="A156" s="181" t="s">
        <v>209</v>
      </c>
      <c r="B156" s="7" t="s">
        <v>144</v>
      </c>
      <c r="C156" s="7"/>
      <c r="D156" s="182">
        <f>+'C-3000'!G91</f>
        <v>16860.32</v>
      </c>
      <c r="E156" s="8"/>
      <c r="F156" s="15"/>
      <c r="G156" s="16"/>
    </row>
    <row r="157" spans="1:7" s="17" customFormat="1" ht="15" hidden="1">
      <c r="A157" s="181">
        <v>352</v>
      </c>
      <c r="B157" s="7" t="s">
        <v>145</v>
      </c>
      <c r="C157" s="7"/>
      <c r="D157" s="182">
        <f>+'C-3000'!G93</f>
        <v>12086.83</v>
      </c>
      <c r="E157" s="8"/>
      <c r="F157" s="15"/>
      <c r="G157" s="16"/>
    </row>
    <row r="158" spans="1:7" s="17" customFormat="1" ht="15" hidden="1">
      <c r="A158" s="181">
        <v>353</v>
      </c>
      <c r="B158" s="7" t="s">
        <v>146</v>
      </c>
      <c r="C158" s="7"/>
      <c r="D158" s="182">
        <f>+'C-3000'!G95</f>
        <v>5568</v>
      </c>
      <c r="E158" s="8"/>
      <c r="F158" s="15"/>
      <c r="G158" s="16"/>
    </row>
    <row r="159" spans="1:7" s="17" customFormat="1" ht="15" hidden="1">
      <c r="A159" s="181">
        <v>354</v>
      </c>
      <c r="B159" s="7" t="s">
        <v>147</v>
      </c>
      <c r="C159" s="7"/>
      <c r="D159" s="182">
        <f>+'C-3000'!G97</f>
        <v>3154</v>
      </c>
      <c r="E159" s="8"/>
      <c r="F159" s="15"/>
      <c r="G159" s="16"/>
    </row>
    <row r="160" spans="1:7" s="17" customFormat="1" ht="15" hidden="1">
      <c r="A160" s="181">
        <v>355</v>
      </c>
      <c r="B160" s="7" t="s">
        <v>148</v>
      </c>
      <c r="C160" s="7"/>
      <c r="D160" s="182">
        <f>+'C-3000'!G100</f>
        <v>172843.01</v>
      </c>
      <c r="E160" s="8"/>
      <c r="F160" s="15"/>
      <c r="G160" s="16"/>
    </row>
    <row r="161" spans="1:7" s="17" customFormat="1" ht="15" hidden="1">
      <c r="A161" s="181">
        <v>356</v>
      </c>
      <c r="B161" s="7" t="s">
        <v>149</v>
      </c>
      <c r="C161" s="7"/>
      <c r="D161" s="182"/>
      <c r="E161" s="8"/>
      <c r="F161" s="15"/>
      <c r="G161" s="16"/>
    </row>
    <row r="162" spans="1:7" s="17" customFormat="1" ht="15" hidden="1">
      <c r="A162" s="181">
        <v>357</v>
      </c>
      <c r="B162" s="7" t="s">
        <v>150</v>
      </c>
      <c r="C162" s="7"/>
      <c r="D162" s="182">
        <f>+'C-3000'!G105</f>
        <v>48519.04</v>
      </c>
      <c r="E162" s="8"/>
      <c r="F162" s="15"/>
      <c r="G162" s="16"/>
    </row>
    <row r="163" spans="1:7" s="17" customFormat="1" ht="15" hidden="1">
      <c r="A163" s="181">
        <v>358</v>
      </c>
      <c r="B163" s="7" t="s">
        <v>151</v>
      </c>
      <c r="C163" s="7"/>
      <c r="D163" s="182">
        <f>+'C-3000'!G107</f>
        <v>13920</v>
      </c>
      <c r="E163" s="8"/>
      <c r="F163" s="15"/>
      <c r="G163" s="16"/>
    </row>
    <row r="164" spans="1:7" s="17" customFormat="1" ht="15" hidden="1">
      <c r="A164" s="181">
        <v>359</v>
      </c>
      <c r="B164" s="7" t="s">
        <v>152</v>
      </c>
      <c r="C164" s="7"/>
      <c r="D164" s="182">
        <f>+'C-3000'!G109</f>
        <v>2784</v>
      </c>
      <c r="E164" s="8"/>
      <c r="F164" s="15"/>
      <c r="G164" s="16"/>
    </row>
    <row r="165" spans="1:7" s="17" customFormat="1" ht="15">
      <c r="A165" s="181">
        <v>3600</v>
      </c>
      <c r="B165" s="7" t="s">
        <v>153</v>
      </c>
      <c r="C165" s="7"/>
      <c r="D165" s="182">
        <f>SUM(D166:D172)</f>
        <v>497436.51</v>
      </c>
      <c r="E165" s="8"/>
      <c r="F165" s="15"/>
      <c r="G165" s="16"/>
    </row>
    <row r="166" spans="1:7" s="17" customFormat="1" ht="15" hidden="1">
      <c r="A166" s="181">
        <v>361</v>
      </c>
      <c r="B166" s="7" t="s">
        <v>154</v>
      </c>
      <c r="C166" s="7"/>
      <c r="D166" s="182">
        <f>+'C-3000'!G113</f>
        <v>461436.51</v>
      </c>
      <c r="E166" s="8"/>
      <c r="F166" s="15"/>
      <c r="G166" s="16"/>
    </row>
    <row r="167" spans="1:7" s="17" customFormat="1" ht="15" hidden="1">
      <c r="A167" s="181">
        <v>362</v>
      </c>
      <c r="B167" s="7" t="s">
        <v>155</v>
      </c>
      <c r="C167" s="7"/>
      <c r="D167" s="182">
        <f>+'C-3000'!G115</f>
        <v>0</v>
      </c>
      <c r="E167" s="8"/>
      <c r="F167" s="15"/>
      <c r="G167" s="16"/>
    </row>
    <row r="168" spans="1:7" s="17" customFormat="1" ht="15" hidden="1">
      <c r="A168" s="181">
        <v>363</v>
      </c>
      <c r="B168" s="7" t="s">
        <v>156</v>
      </c>
      <c r="C168" s="7"/>
      <c r="D168" s="182"/>
      <c r="E168" s="8"/>
      <c r="F168" s="15"/>
      <c r="G168" s="16"/>
    </row>
    <row r="169" spans="1:7" s="17" customFormat="1" ht="15" hidden="1">
      <c r="A169" s="181">
        <v>364</v>
      </c>
      <c r="B169" s="7" t="s">
        <v>157</v>
      </c>
      <c r="C169" s="7"/>
      <c r="D169" s="182"/>
      <c r="E169" s="8"/>
      <c r="F169" s="15"/>
      <c r="G169" s="16"/>
    </row>
    <row r="170" spans="1:7" s="17" customFormat="1" ht="15" hidden="1">
      <c r="A170" s="181">
        <v>365</v>
      </c>
      <c r="B170" s="7" t="s">
        <v>158</v>
      </c>
      <c r="C170" s="7"/>
      <c r="D170" s="182">
        <f>+'C-3000'!G122</f>
        <v>36000</v>
      </c>
      <c r="E170" s="8"/>
      <c r="F170" s="15"/>
      <c r="G170" s="16"/>
    </row>
    <row r="171" spans="1:7" s="17" customFormat="1" ht="15" hidden="1">
      <c r="A171" s="181">
        <v>366</v>
      </c>
      <c r="B171" s="7" t="s">
        <v>159</v>
      </c>
      <c r="C171" s="7"/>
      <c r="D171" s="182">
        <f>+'C-3000'!G124</f>
        <v>0</v>
      </c>
      <c r="E171" s="8"/>
      <c r="F171" s="15"/>
      <c r="G171" s="16"/>
    </row>
    <row r="172" spans="1:7" s="17" customFormat="1" ht="15" hidden="1">
      <c r="A172" s="181">
        <v>369</v>
      </c>
      <c r="B172" s="7" t="s">
        <v>160</v>
      </c>
      <c r="C172" s="7"/>
      <c r="D172" s="182"/>
      <c r="E172" s="8"/>
      <c r="F172" s="15"/>
      <c r="G172" s="16"/>
    </row>
    <row r="173" spans="1:7" s="17" customFormat="1" ht="15">
      <c r="A173" s="181">
        <v>3700</v>
      </c>
      <c r="B173" s="7" t="s">
        <v>161</v>
      </c>
      <c r="C173" s="7"/>
      <c r="D173" s="182">
        <f>SUM(D174:D182)</f>
        <v>204440.41</v>
      </c>
      <c r="E173" s="8"/>
      <c r="F173" s="15"/>
      <c r="G173" s="16"/>
    </row>
    <row r="174" spans="1:7" s="17" customFormat="1" ht="15" hidden="1">
      <c r="A174" s="181">
        <v>371</v>
      </c>
      <c r="B174" s="7" t="s">
        <v>162</v>
      </c>
      <c r="C174" s="7"/>
      <c r="D174" s="182">
        <f>+'C-3000'!G131</f>
        <v>29794.01</v>
      </c>
      <c r="E174" s="8"/>
      <c r="F174" s="15"/>
      <c r="G174" s="16"/>
    </row>
    <row r="175" spans="1:7" s="17" customFormat="1" ht="15" hidden="1">
      <c r="A175" s="181">
        <v>372</v>
      </c>
      <c r="B175" s="7" t="s">
        <v>163</v>
      </c>
      <c r="C175" s="7"/>
      <c r="D175" s="182">
        <f>+'C-3000'!G133</f>
        <v>0</v>
      </c>
      <c r="E175" s="8"/>
      <c r="F175" s="15"/>
      <c r="G175" s="16"/>
    </row>
    <row r="176" spans="1:7" s="17" customFormat="1" ht="15" hidden="1">
      <c r="A176" s="181">
        <v>373</v>
      </c>
      <c r="B176" s="7" t="s">
        <v>164</v>
      </c>
      <c r="C176" s="7"/>
      <c r="D176" s="182">
        <f>+'C-3000'!G135</f>
        <v>0</v>
      </c>
      <c r="E176" s="8"/>
      <c r="F176" s="15"/>
      <c r="G176" s="16"/>
    </row>
    <row r="177" spans="1:7" s="17" customFormat="1" ht="15" hidden="1">
      <c r="A177" s="181">
        <v>374</v>
      </c>
      <c r="B177" s="7" t="s">
        <v>165</v>
      </c>
      <c r="C177" s="7"/>
      <c r="D177" s="182"/>
      <c r="E177" s="8"/>
      <c r="F177" s="15"/>
      <c r="G177" s="16"/>
    </row>
    <row r="178" spans="1:7" s="17" customFormat="1" ht="15" hidden="1">
      <c r="A178" s="181">
        <v>375</v>
      </c>
      <c r="B178" s="7" t="s">
        <v>166</v>
      </c>
      <c r="C178" s="7"/>
      <c r="D178" s="182">
        <f>+'C-3000'!G139</f>
        <v>174646.4</v>
      </c>
      <c r="E178" s="8"/>
      <c r="F178" s="15"/>
      <c r="G178" s="16"/>
    </row>
    <row r="179" spans="1:7" s="17" customFormat="1" ht="15" hidden="1">
      <c r="A179" s="181">
        <v>376</v>
      </c>
      <c r="B179" s="7" t="s">
        <v>167</v>
      </c>
      <c r="C179" s="7"/>
      <c r="D179" s="182">
        <f>+'C-3000'!G141</f>
        <v>0</v>
      </c>
      <c r="E179" s="8"/>
      <c r="F179" s="15"/>
      <c r="G179" s="16"/>
    </row>
    <row r="180" spans="1:7" s="17" customFormat="1" ht="15" hidden="1">
      <c r="A180" s="181">
        <v>377</v>
      </c>
      <c r="B180" s="7" t="s">
        <v>168</v>
      </c>
      <c r="C180" s="7"/>
      <c r="D180" s="182"/>
      <c r="E180" s="8"/>
      <c r="F180" s="15"/>
      <c r="G180" s="16"/>
    </row>
    <row r="181" spans="1:7" s="17" customFormat="1" ht="15" hidden="1">
      <c r="A181" s="181">
        <v>378</v>
      </c>
      <c r="B181" s="7" t="s">
        <v>169</v>
      </c>
      <c r="C181" s="7"/>
      <c r="D181" s="182"/>
      <c r="E181" s="8"/>
      <c r="F181" s="15"/>
      <c r="G181" s="16"/>
    </row>
    <row r="182" spans="1:7" s="17" customFormat="1" ht="15" hidden="1">
      <c r="A182" s="181">
        <v>379</v>
      </c>
      <c r="B182" s="7" t="s">
        <v>170</v>
      </c>
      <c r="C182" s="7"/>
      <c r="D182" s="182">
        <f>+'C-3000'!G147</f>
        <v>0</v>
      </c>
      <c r="E182" s="8"/>
      <c r="F182" s="15"/>
      <c r="G182" s="16"/>
    </row>
    <row r="183" spans="1:7" s="17" customFormat="1" ht="15">
      <c r="A183" s="181">
        <v>3800</v>
      </c>
      <c r="B183" s="7" t="s">
        <v>171</v>
      </c>
      <c r="C183" s="7"/>
      <c r="D183" s="182">
        <f>SUM(D184:D188)</f>
        <v>1253880.46</v>
      </c>
      <c r="E183" s="8"/>
      <c r="F183" s="15"/>
      <c r="G183" s="16"/>
    </row>
    <row r="184" spans="1:7" s="17" customFormat="1" ht="15" hidden="1">
      <c r="A184" s="181">
        <v>381</v>
      </c>
      <c r="B184" s="7" t="s">
        <v>172</v>
      </c>
      <c r="C184" s="7"/>
      <c r="D184" s="182"/>
      <c r="E184" s="8"/>
      <c r="F184" s="15"/>
      <c r="G184" s="16"/>
    </row>
    <row r="185" spans="1:7" s="17" customFormat="1" ht="15" hidden="1">
      <c r="A185" s="181">
        <v>382</v>
      </c>
      <c r="B185" s="7" t="s">
        <v>173</v>
      </c>
      <c r="C185" s="7"/>
      <c r="D185" s="182">
        <f>+'C-3000'!G153</f>
        <v>1253880.46</v>
      </c>
      <c r="E185" s="8"/>
      <c r="F185" s="15"/>
      <c r="G185" s="16"/>
    </row>
    <row r="186" spans="1:7" s="17" customFormat="1" ht="15" hidden="1">
      <c r="A186" s="181">
        <v>383</v>
      </c>
      <c r="B186" s="7" t="s">
        <v>174</v>
      </c>
      <c r="C186" s="7"/>
      <c r="D186" s="182"/>
      <c r="E186" s="8"/>
      <c r="F186" s="15"/>
      <c r="G186" s="16"/>
    </row>
    <row r="187" spans="1:7" s="17" customFormat="1" ht="15" hidden="1">
      <c r="A187" s="181">
        <v>384</v>
      </c>
      <c r="B187" s="7" t="s">
        <v>175</v>
      </c>
      <c r="C187" s="7"/>
      <c r="D187" s="182"/>
      <c r="E187" s="8"/>
      <c r="F187" s="15"/>
      <c r="G187" s="16"/>
    </row>
    <row r="188" spans="1:7" s="17" customFormat="1" ht="15" hidden="1">
      <c r="A188" s="181">
        <v>385</v>
      </c>
      <c r="B188" s="7" t="s">
        <v>176</v>
      </c>
      <c r="C188" s="7"/>
      <c r="D188" s="182"/>
      <c r="E188" s="8"/>
      <c r="F188" s="15"/>
      <c r="G188" s="16"/>
    </row>
    <row r="189" spans="1:7" s="17" customFormat="1" ht="15">
      <c r="A189" s="181">
        <v>3900</v>
      </c>
      <c r="B189" s="7" t="s">
        <v>177</v>
      </c>
      <c r="C189" s="7"/>
      <c r="D189" s="182">
        <f>SUM(D190:D198)</f>
        <v>240000</v>
      </c>
      <c r="E189" s="8"/>
      <c r="F189" s="15"/>
      <c r="G189" s="16"/>
    </row>
    <row r="190" spans="1:7" s="17" customFormat="1" ht="15" hidden="1">
      <c r="A190" s="181">
        <v>391</v>
      </c>
      <c r="B190" s="7" t="s">
        <v>178</v>
      </c>
      <c r="C190" s="7"/>
      <c r="D190" s="182">
        <f>+'C-3000'!G163</f>
        <v>0</v>
      </c>
      <c r="E190" s="8"/>
      <c r="F190" s="15"/>
      <c r="G190" s="16"/>
    </row>
    <row r="191" spans="1:7" s="17" customFormat="1" ht="15" hidden="1">
      <c r="A191" s="181">
        <v>392</v>
      </c>
      <c r="B191" s="7" t="s">
        <v>179</v>
      </c>
      <c r="C191" s="7"/>
      <c r="D191" s="182">
        <f>+'C-3000'!G165</f>
        <v>0</v>
      </c>
      <c r="E191" s="8"/>
      <c r="F191" s="15"/>
      <c r="G191" s="16"/>
    </row>
    <row r="192" spans="1:7" s="17" customFormat="1" ht="15" hidden="1">
      <c r="A192" s="181">
        <v>393</v>
      </c>
      <c r="B192" s="7" t="s">
        <v>180</v>
      </c>
      <c r="C192" s="7"/>
      <c r="D192" s="182"/>
      <c r="E192" s="8"/>
      <c r="F192" s="15"/>
      <c r="G192" s="16"/>
    </row>
    <row r="193" spans="1:7" s="17" customFormat="1" ht="15" hidden="1">
      <c r="A193" s="181">
        <v>394</v>
      </c>
      <c r="B193" s="7" t="s">
        <v>181</v>
      </c>
      <c r="C193" s="7"/>
      <c r="D193" s="182">
        <f>+'C-3000'!G169</f>
        <v>240000</v>
      </c>
      <c r="E193" s="8"/>
      <c r="F193" s="15"/>
      <c r="G193" s="16"/>
    </row>
    <row r="194" spans="1:7" s="17" customFormat="1" ht="15" hidden="1">
      <c r="A194" s="181">
        <v>395</v>
      </c>
      <c r="B194" s="7" t="s">
        <v>182</v>
      </c>
      <c r="C194" s="7"/>
      <c r="D194" s="182">
        <f>+'C-3000'!G171</f>
        <v>0</v>
      </c>
      <c r="E194" s="8"/>
      <c r="F194" s="15"/>
      <c r="G194" s="16"/>
    </row>
    <row r="195" spans="1:7" s="17" customFormat="1" ht="15" hidden="1">
      <c r="A195" s="181">
        <v>396</v>
      </c>
      <c r="B195" s="7" t="s">
        <v>183</v>
      </c>
      <c r="C195" s="7"/>
      <c r="D195" s="182"/>
      <c r="E195" s="8"/>
      <c r="F195" s="15"/>
      <c r="G195" s="16"/>
    </row>
    <row r="196" spans="1:7" s="17" customFormat="1" ht="15" hidden="1">
      <c r="A196" s="181">
        <v>397</v>
      </c>
      <c r="B196" s="7" t="s">
        <v>184</v>
      </c>
      <c r="C196" s="7"/>
      <c r="D196" s="182"/>
      <c r="E196" s="8"/>
      <c r="F196" s="15"/>
      <c r="G196" s="16"/>
    </row>
    <row r="197" spans="1:7" s="17" customFormat="1" ht="15" hidden="1">
      <c r="A197" s="181">
        <v>398</v>
      </c>
      <c r="B197" s="7" t="s">
        <v>185</v>
      </c>
      <c r="C197" s="7"/>
      <c r="D197" s="182"/>
      <c r="E197" s="8"/>
      <c r="F197" s="15"/>
      <c r="G197" s="16"/>
    </row>
    <row r="198" spans="1:7" s="17" customFormat="1" ht="15" hidden="1">
      <c r="A198" s="181">
        <v>399</v>
      </c>
      <c r="B198" s="7" t="s">
        <v>186</v>
      </c>
      <c r="C198" s="7"/>
      <c r="D198" s="182">
        <f>+'C-3000'!G180</f>
        <v>0</v>
      </c>
      <c r="E198" s="8"/>
      <c r="F198" s="15"/>
      <c r="G198" s="16"/>
    </row>
    <row r="199" spans="1:7" s="14" customFormat="1" ht="15">
      <c r="A199" s="179" t="s">
        <v>187</v>
      </c>
      <c r="B199" s="11"/>
      <c r="C199" s="11"/>
      <c r="D199" s="180">
        <f>+D200+D210+D216+D226+D235+D239+D246+D248+D254</f>
        <v>946403.1699999999</v>
      </c>
      <c r="E199" s="8"/>
      <c r="F199" s="12"/>
      <c r="G199" s="13"/>
    </row>
    <row r="200" spans="1:7" s="17" customFormat="1" ht="15">
      <c r="A200" s="181">
        <v>4100</v>
      </c>
      <c r="B200" s="7" t="s">
        <v>188</v>
      </c>
      <c r="C200" s="7"/>
      <c r="D200" s="182"/>
      <c r="E200" s="8"/>
      <c r="F200" s="15"/>
      <c r="G200" s="16"/>
    </row>
    <row r="201" spans="1:7" s="17" customFormat="1" ht="12" hidden="1">
      <c r="A201" s="181">
        <v>411</v>
      </c>
      <c r="B201" s="7" t="s">
        <v>189</v>
      </c>
      <c r="C201" s="7"/>
      <c r="D201" s="182"/>
      <c r="E201" s="7"/>
      <c r="F201" s="15"/>
      <c r="G201" s="16"/>
    </row>
    <row r="202" spans="1:7" s="17" customFormat="1" ht="12" hidden="1">
      <c r="A202" s="181">
        <v>412</v>
      </c>
      <c r="B202" s="7" t="s">
        <v>190</v>
      </c>
      <c r="C202" s="7"/>
      <c r="D202" s="182"/>
      <c r="E202" s="7"/>
      <c r="F202" s="15"/>
      <c r="G202" s="16"/>
    </row>
    <row r="203" spans="1:7" s="17" customFormat="1" ht="12" hidden="1">
      <c r="A203" s="181">
        <v>413</v>
      </c>
      <c r="B203" s="7" t="s">
        <v>191</v>
      </c>
      <c r="C203" s="7"/>
      <c r="D203" s="182"/>
      <c r="E203" s="7"/>
      <c r="F203" s="15"/>
      <c r="G203" s="16"/>
    </row>
    <row r="204" spans="1:7" s="17" customFormat="1" ht="12" hidden="1">
      <c r="A204" s="181">
        <v>414</v>
      </c>
      <c r="B204" s="7" t="s">
        <v>192</v>
      </c>
      <c r="C204" s="7"/>
      <c r="D204" s="182"/>
      <c r="E204" s="7"/>
      <c r="F204" s="15"/>
      <c r="G204" s="16"/>
    </row>
    <row r="205" spans="1:7" s="17" customFormat="1" ht="12" hidden="1">
      <c r="A205" s="181">
        <v>415</v>
      </c>
      <c r="B205" s="7" t="s">
        <v>193</v>
      </c>
      <c r="C205" s="7"/>
      <c r="D205" s="182"/>
      <c r="E205" s="7"/>
      <c r="F205" s="15"/>
      <c r="G205" s="16"/>
    </row>
    <row r="206" spans="1:7" s="17" customFormat="1" ht="12" hidden="1">
      <c r="A206" s="181">
        <v>416</v>
      </c>
      <c r="B206" s="7" t="s">
        <v>194</v>
      </c>
      <c r="C206" s="7"/>
      <c r="D206" s="182"/>
      <c r="E206" s="7"/>
      <c r="F206" s="15"/>
      <c r="G206" s="16"/>
    </row>
    <row r="207" spans="1:7" s="17" customFormat="1" ht="12" hidden="1">
      <c r="A207" s="181">
        <v>417</v>
      </c>
      <c r="B207" s="7" t="s">
        <v>195</v>
      </c>
      <c r="C207" s="7"/>
      <c r="D207" s="182"/>
      <c r="E207" s="7"/>
      <c r="F207" s="15"/>
      <c r="G207" s="16"/>
    </row>
    <row r="208" spans="1:7" s="17" customFormat="1" ht="12" hidden="1">
      <c r="A208" s="181">
        <v>418</v>
      </c>
      <c r="B208" s="7" t="s">
        <v>196</v>
      </c>
      <c r="C208" s="7"/>
      <c r="D208" s="182"/>
      <c r="E208" s="7"/>
      <c r="F208" s="15"/>
      <c r="G208" s="16"/>
    </row>
    <row r="209" spans="1:7" s="17" customFormat="1" ht="12" hidden="1">
      <c r="A209" s="181">
        <v>419</v>
      </c>
      <c r="B209" s="7" t="s">
        <v>197</v>
      </c>
      <c r="C209" s="7"/>
      <c r="D209" s="182"/>
      <c r="E209" s="7"/>
      <c r="F209" s="15"/>
      <c r="G209" s="16"/>
    </row>
    <row r="210" spans="1:7" s="17" customFormat="1" ht="12">
      <c r="A210" s="181">
        <v>4200</v>
      </c>
      <c r="B210" s="7" t="s">
        <v>198</v>
      </c>
      <c r="C210" s="7"/>
      <c r="D210" s="182">
        <v>0</v>
      </c>
      <c r="E210" s="7"/>
      <c r="F210" s="15"/>
      <c r="G210" s="16"/>
    </row>
    <row r="211" spans="1:7" s="17" customFormat="1" ht="12" hidden="1">
      <c r="A211" s="181">
        <v>421</v>
      </c>
      <c r="B211" s="7" t="s">
        <v>199</v>
      </c>
      <c r="C211" s="7"/>
      <c r="D211" s="182"/>
      <c r="E211" s="7"/>
      <c r="F211" s="15"/>
      <c r="G211" s="16"/>
    </row>
    <row r="212" spans="1:7" s="17" customFormat="1" ht="12" hidden="1">
      <c r="A212" s="181">
        <v>422</v>
      </c>
      <c r="B212" s="7" t="s">
        <v>200</v>
      </c>
      <c r="C212" s="7"/>
      <c r="D212" s="182"/>
      <c r="E212" s="7"/>
      <c r="F212" s="15"/>
      <c r="G212" s="16"/>
    </row>
    <row r="213" spans="1:7" s="17" customFormat="1" ht="12" hidden="1">
      <c r="A213" s="181">
        <v>423</v>
      </c>
      <c r="B213" s="7" t="s">
        <v>201</v>
      </c>
      <c r="C213" s="7"/>
      <c r="D213" s="182"/>
      <c r="E213" s="7"/>
      <c r="F213" s="15"/>
      <c r="G213" s="16"/>
    </row>
    <row r="214" spans="1:7" s="17" customFormat="1" ht="12" hidden="1">
      <c r="A214" s="181">
        <v>424</v>
      </c>
      <c r="B214" s="7" t="s">
        <v>202</v>
      </c>
      <c r="C214" s="7"/>
      <c r="D214" s="182"/>
      <c r="E214" s="7"/>
      <c r="F214" s="15"/>
      <c r="G214" s="16"/>
    </row>
    <row r="215" spans="1:7" s="17" customFormat="1" ht="12" hidden="1">
      <c r="A215" s="181">
        <v>425</v>
      </c>
      <c r="B215" s="7" t="s">
        <v>203</v>
      </c>
      <c r="C215" s="7"/>
      <c r="D215" s="182"/>
      <c r="E215" s="7"/>
      <c r="F215" s="15"/>
      <c r="G215" s="16"/>
    </row>
    <row r="216" spans="1:7" s="17" customFormat="1" ht="12">
      <c r="A216" s="181">
        <v>4300</v>
      </c>
      <c r="B216" s="7" t="s">
        <v>204</v>
      </c>
      <c r="C216" s="7"/>
      <c r="D216" s="182">
        <v>0</v>
      </c>
      <c r="E216" s="7"/>
      <c r="F216" s="15"/>
      <c r="G216" s="16"/>
    </row>
    <row r="217" spans="1:7" s="17" customFormat="1" ht="12" hidden="1">
      <c r="A217" s="181">
        <v>431</v>
      </c>
      <c r="B217" s="7" t="s">
        <v>205</v>
      </c>
      <c r="C217" s="7"/>
      <c r="D217" s="182"/>
      <c r="E217" s="7"/>
      <c r="F217" s="15"/>
      <c r="G217" s="16"/>
    </row>
    <row r="218" spans="1:7" s="17" customFormat="1" ht="12" hidden="1">
      <c r="A218" s="181">
        <v>432</v>
      </c>
      <c r="B218" s="7" t="s">
        <v>206</v>
      </c>
      <c r="C218" s="7"/>
      <c r="D218" s="182"/>
      <c r="E218" s="7"/>
      <c r="F218" s="15"/>
      <c r="G218" s="16"/>
    </row>
    <row r="219" spans="1:7" s="17" customFormat="1" ht="12" hidden="1">
      <c r="A219" s="181">
        <v>433</v>
      </c>
      <c r="B219" s="7" t="s">
        <v>207</v>
      </c>
      <c r="C219" s="7"/>
      <c r="D219" s="182"/>
      <c r="E219" s="7"/>
      <c r="F219" s="15"/>
      <c r="G219" s="16"/>
    </row>
    <row r="220" spans="1:7" s="17" customFormat="1" ht="12" hidden="1">
      <c r="A220" s="181">
        <v>434</v>
      </c>
      <c r="B220" s="7" t="s">
        <v>208</v>
      </c>
      <c r="C220" s="7"/>
      <c r="D220" s="182" t="s">
        <v>209</v>
      </c>
      <c r="E220" s="7"/>
      <c r="F220" s="15"/>
      <c r="G220" s="16"/>
    </row>
    <row r="221" spans="1:7" s="17" customFormat="1" ht="12" hidden="1">
      <c r="A221" s="181">
        <v>435</v>
      </c>
      <c r="B221" s="7" t="s">
        <v>210</v>
      </c>
      <c r="C221" s="7"/>
      <c r="D221" s="182"/>
      <c r="E221" s="7"/>
      <c r="F221" s="15"/>
      <c r="G221" s="16"/>
    </row>
    <row r="222" spans="1:7" s="17" customFormat="1" ht="12" hidden="1">
      <c r="A222" s="181">
        <v>436</v>
      </c>
      <c r="B222" s="7" t="s">
        <v>211</v>
      </c>
      <c r="C222" s="7"/>
      <c r="D222" s="182"/>
      <c r="E222" s="7"/>
      <c r="F222" s="15"/>
      <c r="G222" s="16"/>
    </row>
    <row r="223" spans="1:7" s="17" customFormat="1" ht="12" hidden="1">
      <c r="A223" s="181">
        <v>437</v>
      </c>
      <c r="B223" s="7" t="s">
        <v>212</v>
      </c>
      <c r="C223" s="7"/>
      <c r="D223" s="182"/>
      <c r="E223" s="7"/>
      <c r="F223" s="15"/>
      <c r="G223" s="16"/>
    </row>
    <row r="224" spans="1:7" s="17" customFormat="1" ht="12" hidden="1">
      <c r="A224" s="181">
        <v>438</v>
      </c>
      <c r="B224" s="7" t="s">
        <v>213</v>
      </c>
      <c r="C224" s="7"/>
      <c r="D224" s="182"/>
      <c r="E224" s="7"/>
      <c r="F224" s="15"/>
      <c r="G224" s="16"/>
    </row>
    <row r="225" spans="1:7" s="17" customFormat="1" ht="12" hidden="1">
      <c r="A225" s="181">
        <v>439</v>
      </c>
      <c r="B225" s="7" t="s">
        <v>214</v>
      </c>
      <c r="C225" s="7"/>
      <c r="D225" s="182"/>
      <c r="E225" s="7"/>
      <c r="F225" s="15"/>
      <c r="G225" s="16"/>
    </row>
    <row r="226" spans="1:7" s="17" customFormat="1" ht="12">
      <c r="A226" s="181">
        <v>4400</v>
      </c>
      <c r="B226" s="7" t="s">
        <v>215</v>
      </c>
      <c r="C226" s="7"/>
      <c r="D226" s="182">
        <f>SUM(D227:D234)</f>
        <v>946403.1699999999</v>
      </c>
      <c r="E226" s="7"/>
      <c r="F226" s="15"/>
      <c r="G226" s="16"/>
    </row>
    <row r="227" spans="1:7" s="17" customFormat="1" ht="12" hidden="1">
      <c r="A227" s="181">
        <v>441</v>
      </c>
      <c r="B227" s="7" t="s">
        <v>216</v>
      </c>
      <c r="C227" s="7"/>
      <c r="D227" s="182">
        <f>+'C-4000'!G80</f>
        <v>413403.17</v>
      </c>
      <c r="E227" s="7"/>
      <c r="F227" s="15"/>
      <c r="G227" s="16"/>
    </row>
    <row r="228" spans="1:7" s="17" customFormat="1" ht="12" hidden="1">
      <c r="A228" s="181">
        <v>442</v>
      </c>
      <c r="B228" s="7" t="s">
        <v>217</v>
      </c>
      <c r="C228" s="7"/>
      <c r="D228" s="182"/>
      <c r="E228" s="7"/>
      <c r="F228" s="15"/>
      <c r="G228" s="16"/>
    </row>
    <row r="229" spans="1:7" s="17" customFormat="1" ht="12" hidden="1">
      <c r="A229" s="181">
        <v>443</v>
      </c>
      <c r="B229" s="7" t="s">
        <v>218</v>
      </c>
      <c r="C229" s="7"/>
      <c r="D229" s="182">
        <f>+'C-4000'!G84</f>
        <v>0</v>
      </c>
      <c r="E229" s="7"/>
      <c r="F229" s="15"/>
      <c r="G229" s="16"/>
    </row>
    <row r="230" spans="1:7" s="17" customFormat="1" ht="12" hidden="1">
      <c r="A230" s="181">
        <v>444</v>
      </c>
      <c r="B230" s="7" t="s">
        <v>219</v>
      </c>
      <c r="C230" s="7"/>
      <c r="D230" s="182"/>
      <c r="E230" s="7"/>
      <c r="F230" s="15"/>
      <c r="G230" s="16"/>
    </row>
    <row r="231" spans="1:7" s="17" customFormat="1" ht="12" hidden="1">
      <c r="A231" s="181">
        <v>445</v>
      </c>
      <c r="B231" s="7" t="s">
        <v>838</v>
      </c>
      <c r="C231" s="7"/>
      <c r="D231" s="182">
        <f>+'C-4000'!G88</f>
        <v>533000</v>
      </c>
      <c r="E231" s="7"/>
      <c r="F231" s="15"/>
      <c r="G231" s="16"/>
    </row>
    <row r="232" spans="1:7" s="17" customFormat="1" ht="12" hidden="1">
      <c r="A232" s="181">
        <v>446</v>
      </c>
      <c r="B232" s="7" t="s">
        <v>220</v>
      </c>
      <c r="C232" s="7"/>
      <c r="D232" s="182"/>
      <c r="E232" s="7"/>
      <c r="F232" s="15"/>
      <c r="G232" s="16"/>
    </row>
    <row r="233" spans="1:7" s="17" customFormat="1" ht="12" hidden="1">
      <c r="A233" s="181">
        <v>447</v>
      </c>
      <c r="B233" s="7" t="s">
        <v>221</v>
      </c>
      <c r="C233" s="7"/>
      <c r="D233" s="182"/>
      <c r="E233" s="7"/>
      <c r="F233" s="15"/>
      <c r="G233" s="16"/>
    </row>
    <row r="234" spans="1:7" s="17" customFormat="1" ht="12" hidden="1">
      <c r="A234" s="181">
        <v>448</v>
      </c>
      <c r="B234" s="7" t="s">
        <v>222</v>
      </c>
      <c r="C234" s="7"/>
      <c r="D234" s="182">
        <f>+'C-4000'!G94</f>
        <v>0</v>
      </c>
      <c r="E234" s="7"/>
      <c r="F234" s="15"/>
      <c r="G234" s="16"/>
    </row>
    <row r="235" spans="1:7" s="17" customFormat="1" ht="12">
      <c r="A235" s="181">
        <v>4500</v>
      </c>
      <c r="B235" s="7" t="s">
        <v>223</v>
      </c>
      <c r="C235" s="7"/>
      <c r="D235" s="182">
        <v>0</v>
      </c>
      <c r="E235" s="7"/>
      <c r="F235" s="15"/>
      <c r="G235" s="16"/>
    </row>
    <row r="236" spans="1:7" s="17" customFormat="1" ht="12" hidden="1">
      <c r="A236" s="181">
        <v>451</v>
      </c>
      <c r="B236" s="7" t="s">
        <v>223</v>
      </c>
      <c r="C236" s="7"/>
      <c r="D236" s="182"/>
      <c r="E236" s="7"/>
      <c r="F236" s="15"/>
      <c r="G236" s="16"/>
    </row>
    <row r="237" spans="1:7" s="17" customFormat="1" ht="12" hidden="1">
      <c r="A237" s="181">
        <v>452</v>
      </c>
      <c r="B237" s="7" t="s">
        <v>224</v>
      </c>
      <c r="C237" s="7"/>
      <c r="D237" s="182"/>
      <c r="E237" s="7"/>
      <c r="F237" s="15"/>
      <c r="G237" s="16"/>
    </row>
    <row r="238" spans="1:7" s="17" customFormat="1" ht="12" hidden="1">
      <c r="A238" s="181">
        <v>453</v>
      </c>
      <c r="B238" s="7" t="s">
        <v>225</v>
      </c>
      <c r="C238" s="7"/>
      <c r="D238" s="182"/>
      <c r="E238" s="7"/>
      <c r="F238" s="15"/>
      <c r="G238" s="16"/>
    </row>
    <row r="239" spans="1:7" s="17" customFormat="1" ht="12">
      <c r="A239" s="181">
        <v>4600</v>
      </c>
      <c r="B239" s="7" t="s">
        <v>226</v>
      </c>
      <c r="C239" s="7"/>
      <c r="D239" s="182">
        <v>0</v>
      </c>
      <c r="E239" s="7"/>
      <c r="F239" s="15"/>
      <c r="G239" s="16"/>
    </row>
    <row r="240" spans="1:7" s="17" customFormat="1" ht="12" hidden="1">
      <c r="A240" s="181">
        <v>461</v>
      </c>
      <c r="B240" s="7" t="s">
        <v>227</v>
      </c>
      <c r="C240" s="7"/>
      <c r="D240" s="182"/>
      <c r="E240" s="7"/>
      <c r="F240" s="15"/>
      <c r="G240" s="16"/>
    </row>
    <row r="241" spans="1:7" s="17" customFormat="1" ht="12" hidden="1">
      <c r="A241" s="181">
        <v>462</v>
      </c>
      <c r="B241" s="7" t="s">
        <v>228</v>
      </c>
      <c r="C241" s="7"/>
      <c r="D241" s="182"/>
      <c r="E241" s="7"/>
      <c r="F241" s="15"/>
      <c r="G241" s="16"/>
    </row>
    <row r="242" spans="1:7" s="17" customFormat="1" ht="12" hidden="1">
      <c r="A242" s="181">
        <v>463</v>
      </c>
      <c r="B242" s="7" t="s">
        <v>229</v>
      </c>
      <c r="C242" s="7"/>
      <c r="D242" s="182"/>
      <c r="E242" s="7"/>
      <c r="F242" s="15"/>
      <c r="G242" s="16"/>
    </row>
    <row r="243" spans="1:7" s="17" customFormat="1" ht="12" hidden="1">
      <c r="A243" s="181">
        <v>464</v>
      </c>
      <c r="B243" s="7" t="s">
        <v>230</v>
      </c>
      <c r="C243" s="7"/>
      <c r="D243" s="182"/>
      <c r="E243" s="7"/>
      <c r="F243" s="15"/>
      <c r="G243" s="16"/>
    </row>
    <row r="244" spans="1:7" s="17" customFormat="1" ht="12" hidden="1">
      <c r="A244" s="181">
        <v>465</v>
      </c>
      <c r="B244" s="7" t="s">
        <v>231</v>
      </c>
      <c r="C244" s="7"/>
      <c r="D244" s="182"/>
      <c r="E244" s="7"/>
      <c r="F244" s="15"/>
      <c r="G244" s="16"/>
    </row>
    <row r="245" spans="1:7" s="17" customFormat="1" ht="12" hidden="1">
      <c r="A245" s="181">
        <v>466</v>
      </c>
      <c r="B245" s="7" t="s">
        <v>232</v>
      </c>
      <c r="C245" s="7"/>
      <c r="D245" s="182"/>
      <c r="E245" s="7"/>
      <c r="F245" s="15"/>
      <c r="G245" s="16"/>
    </row>
    <row r="246" spans="1:7" s="17" customFormat="1" ht="12">
      <c r="A246" s="181">
        <v>4700</v>
      </c>
      <c r="B246" s="7" t="s">
        <v>233</v>
      </c>
      <c r="C246" s="7"/>
      <c r="D246" s="182">
        <v>0</v>
      </c>
      <c r="E246" s="7"/>
      <c r="F246" s="15"/>
      <c r="G246" s="16"/>
    </row>
    <row r="247" spans="1:7" s="17" customFormat="1" ht="12" hidden="1">
      <c r="A247" s="181">
        <v>471</v>
      </c>
      <c r="B247" s="7" t="s">
        <v>234</v>
      </c>
      <c r="C247" s="7"/>
      <c r="D247" s="182"/>
      <c r="E247" s="7"/>
      <c r="F247" s="15"/>
      <c r="G247" s="16"/>
    </row>
    <row r="248" spans="1:7" s="17" customFormat="1" ht="12">
      <c r="A248" s="181">
        <v>4800</v>
      </c>
      <c r="B248" s="7" t="s">
        <v>235</v>
      </c>
      <c r="C248" s="7"/>
      <c r="D248" s="182">
        <v>0</v>
      </c>
      <c r="E248" s="7"/>
      <c r="F248" s="15"/>
      <c r="G248" s="16"/>
    </row>
    <row r="249" spans="1:7" s="17" customFormat="1" ht="12" hidden="1">
      <c r="A249" s="181">
        <v>481</v>
      </c>
      <c r="B249" s="7" t="s">
        <v>236</v>
      </c>
      <c r="C249" s="7"/>
      <c r="D249" s="182"/>
      <c r="E249" s="7"/>
      <c r="F249" s="15"/>
      <c r="G249" s="16"/>
    </row>
    <row r="250" spans="1:7" s="17" customFormat="1" ht="12" hidden="1">
      <c r="A250" s="181">
        <v>482</v>
      </c>
      <c r="B250" s="7" t="s">
        <v>237</v>
      </c>
      <c r="C250" s="7"/>
      <c r="D250" s="182"/>
      <c r="E250" s="7"/>
      <c r="F250" s="15"/>
      <c r="G250" s="16"/>
    </row>
    <row r="251" spans="1:7" s="17" customFormat="1" ht="12" hidden="1">
      <c r="A251" s="181">
        <v>483</v>
      </c>
      <c r="B251" s="7" t="s">
        <v>238</v>
      </c>
      <c r="C251" s="7"/>
      <c r="D251" s="182"/>
      <c r="E251" s="7"/>
      <c r="F251" s="15"/>
      <c r="G251" s="16"/>
    </row>
    <row r="252" spans="1:7" s="17" customFormat="1" ht="12" hidden="1">
      <c r="A252" s="181">
        <v>484</v>
      </c>
      <c r="B252" s="7" t="s">
        <v>239</v>
      </c>
      <c r="C252" s="7"/>
      <c r="D252" s="182"/>
      <c r="E252" s="7"/>
      <c r="F252" s="15"/>
      <c r="G252" s="16"/>
    </row>
    <row r="253" spans="1:7" s="17" customFormat="1" ht="12" hidden="1">
      <c r="A253" s="181">
        <v>485</v>
      </c>
      <c r="B253" s="7" t="s">
        <v>240</v>
      </c>
      <c r="C253" s="7"/>
      <c r="D253" s="182"/>
      <c r="E253" s="7"/>
      <c r="F253" s="15"/>
      <c r="G253" s="16"/>
    </row>
    <row r="254" spans="1:7" s="17" customFormat="1" ht="12.75" thickBot="1">
      <c r="A254" s="186">
        <v>4900</v>
      </c>
      <c r="B254" s="187" t="s">
        <v>241</v>
      </c>
      <c r="C254" s="187"/>
      <c r="D254" s="188">
        <v>0</v>
      </c>
      <c r="E254" s="7"/>
      <c r="F254" s="15"/>
      <c r="G254" s="16"/>
    </row>
    <row r="255" spans="1:7" s="17" customFormat="1" ht="12" hidden="1">
      <c r="A255" s="7">
        <v>491</v>
      </c>
      <c r="B255" s="7" t="s">
        <v>242</v>
      </c>
      <c r="C255" s="7"/>
      <c r="D255" s="7"/>
      <c r="E255" s="7"/>
      <c r="F255" s="15"/>
      <c r="G255" s="16"/>
    </row>
    <row r="256" spans="1:7" ht="15" hidden="1">
      <c r="A256" s="18">
        <v>492</v>
      </c>
      <c r="B256" s="7" t="s">
        <v>243</v>
      </c>
      <c r="C256" s="7"/>
      <c r="D256" s="2"/>
      <c r="E256" s="2"/>
      <c r="F256" s="3"/>
      <c r="G256" s="6"/>
    </row>
    <row r="257" spans="1:7" ht="15" hidden="1">
      <c r="A257" s="18">
        <v>493</v>
      </c>
      <c r="B257" s="7" t="s">
        <v>244</v>
      </c>
      <c r="C257" s="7"/>
      <c r="D257" s="2"/>
      <c r="E257" s="2"/>
      <c r="F257" s="3"/>
      <c r="G257" s="6"/>
    </row>
    <row r="258" spans="1:7" ht="15">
      <c r="A258" s="18"/>
      <c r="B258" s="7"/>
      <c r="C258" s="7"/>
      <c r="D258" s="2"/>
      <c r="E258" s="2"/>
      <c r="F258" s="3"/>
      <c r="G258" s="6"/>
    </row>
    <row r="259" spans="1:7" ht="15">
      <c r="A259" s="18"/>
      <c r="B259" s="7"/>
      <c r="C259" s="7"/>
      <c r="D259" s="2"/>
      <c r="E259" s="2"/>
      <c r="F259" s="3"/>
      <c r="G259" s="6"/>
    </row>
    <row r="260" spans="1:7" ht="15">
      <c r="A260" s="2"/>
      <c r="B260" s="7"/>
      <c r="C260" s="7"/>
      <c r="D260" s="2"/>
      <c r="E260" s="2"/>
      <c r="F260" s="3"/>
      <c r="G260" s="6"/>
    </row>
    <row r="261" spans="1:7" ht="15">
      <c r="A261" s="2"/>
      <c r="B261" s="7"/>
      <c r="C261" s="7"/>
      <c r="D261" s="2"/>
      <c r="E261" s="2"/>
      <c r="F261" s="3"/>
      <c r="G261" s="6"/>
    </row>
    <row r="262" spans="1:8" ht="15">
      <c r="A262" s="2"/>
      <c r="B262" s="2"/>
      <c r="C262" s="2"/>
      <c r="D262" s="2"/>
      <c r="E262" s="17"/>
      <c r="F262" s="16"/>
      <c r="G262" s="16"/>
      <c r="H262" s="17"/>
    </row>
    <row r="263" spans="5:8" ht="15">
      <c r="E263" s="17"/>
      <c r="F263" s="16"/>
      <c r="G263" s="16"/>
      <c r="H263" s="17"/>
    </row>
    <row r="264" spans="5:8" ht="15">
      <c r="E264" s="17"/>
      <c r="F264" s="16"/>
      <c r="G264" s="16"/>
      <c r="H264" s="17"/>
    </row>
    <row r="265" spans="5:8" ht="15">
      <c r="E265" s="17"/>
      <c r="F265" s="16"/>
      <c r="G265" s="16"/>
      <c r="H265" s="17"/>
    </row>
    <row r="266" spans="5:8" ht="15">
      <c r="E266" s="17"/>
      <c r="F266" s="16"/>
      <c r="G266" s="16"/>
      <c r="H266" s="17"/>
    </row>
    <row r="267" spans="5:8" ht="15" hidden="1">
      <c r="E267" s="17"/>
      <c r="F267" s="16"/>
      <c r="G267" s="16"/>
      <c r="H267" s="17"/>
    </row>
    <row r="268" spans="1:8" ht="15" hidden="1">
      <c r="A268" s="2"/>
      <c r="B268" s="2"/>
      <c r="C268" s="2"/>
      <c r="D268" s="2"/>
      <c r="E268" s="17"/>
      <c r="F268" s="16"/>
      <c r="G268" s="16"/>
      <c r="H268" s="17"/>
    </row>
    <row r="269" spans="1:8" ht="15.75" hidden="1">
      <c r="A269" s="191"/>
      <c r="B269" s="191"/>
      <c r="C269" s="191"/>
      <c r="D269" s="191"/>
      <c r="E269" s="17"/>
      <c r="F269" s="16"/>
      <c r="G269" s="16"/>
      <c r="H269" s="17"/>
    </row>
    <row r="270" spans="1:8" ht="15.75" hidden="1">
      <c r="A270" s="191"/>
      <c r="B270" s="191"/>
      <c r="C270" s="191"/>
      <c r="D270" s="191"/>
      <c r="E270" s="17"/>
      <c r="F270" s="16"/>
      <c r="G270" s="16"/>
      <c r="H270" s="17"/>
    </row>
    <row r="271" spans="1:8" ht="16.5" thickBot="1">
      <c r="A271" s="191"/>
      <c r="B271" s="191"/>
      <c r="C271" s="191"/>
      <c r="D271" s="191"/>
      <c r="E271" s="17"/>
      <c r="F271" s="16"/>
      <c r="G271" s="16"/>
      <c r="H271" s="17"/>
    </row>
    <row r="272" spans="1:8" ht="15">
      <c r="A272" s="174"/>
      <c r="B272" s="175"/>
      <c r="C272" s="175"/>
      <c r="D272" s="176"/>
      <c r="E272" s="17"/>
      <c r="F272" s="16"/>
      <c r="G272" s="16"/>
      <c r="H272" s="17"/>
    </row>
    <row r="273" spans="1:8" ht="15">
      <c r="A273" s="177"/>
      <c r="B273" s="2"/>
      <c r="C273" s="2"/>
      <c r="D273" s="178"/>
      <c r="E273" s="17"/>
      <c r="F273" s="16"/>
      <c r="G273" s="16"/>
      <c r="H273" s="17"/>
    </row>
    <row r="274" spans="1:8" s="14" customFormat="1" ht="15">
      <c r="A274" s="179" t="s">
        <v>245</v>
      </c>
      <c r="B274" s="11"/>
      <c r="C274" s="11"/>
      <c r="D274" s="180">
        <f>+D275+D282+D290+D299+D308+D318+D323</f>
        <v>0</v>
      </c>
      <c r="E274" s="8"/>
      <c r="F274" s="16"/>
      <c r="G274" s="16"/>
      <c r="H274" s="17"/>
    </row>
    <row r="275" spans="1:7" s="17" customFormat="1" ht="15">
      <c r="A275" s="181">
        <v>5100</v>
      </c>
      <c r="B275" s="7" t="s">
        <v>246</v>
      </c>
      <c r="C275" s="7"/>
      <c r="D275" s="182"/>
      <c r="E275" s="8"/>
      <c r="F275" s="16"/>
      <c r="G275" s="16"/>
    </row>
    <row r="276" spans="1:7" s="17" customFormat="1" ht="12" customHeight="1" hidden="1">
      <c r="A276" s="181">
        <v>511</v>
      </c>
      <c r="B276" s="7" t="s">
        <v>247</v>
      </c>
      <c r="C276" s="7"/>
      <c r="D276" s="182"/>
      <c r="E276" s="8"/>
      <c r="F276" s="16"/>
      <c r="G276" s="16"/>
    </row>
    <row r="277" spans="1:7" s="17" customFormat="1" ht="12" customHeight="1" hidden="1">
      <c r="A277" s="181">
        <v>512</v>
      </c>
      <c r="B277" s="7" t="s">
        <v>248</v>
      </c>
      <c r="C277" s="7"/>
      <c r="D277" s="182"/>
      <c r="E277" s="8"/>
      <c r="F277" s="16"/>
      <c r="G277" s="16"/>
    </row>
    <row r="278" spans="1:7" s="17" customFormat="1" ht="12" customHeight="1" hidden="1">
      <c r="A278" s="181">
        <v>513</v>
      </c>
      <c r="B278" s="7" t="s">
        <v>249</v>
      </c>
      <c r="C278" s="7"/>
      <c r="D278" s="182"/>
      <c r="E278" s="8"/>
      <c r="F278" s="16"/>
      <c r="G278" s="16"/>
    </row>
    <row r="279" spans="1:7" s="17" customFormat="1" ht="12" customHeight="1" hidden="1">
      <c r="A279" s="181">
        <v>514</v>
      </c>
      <c r="B279" s="7" t="s">
        <v>250</v>
      </c>
      <c r="C279" s="7"/>
      <c r="D279" s="182"/>
      <c r="E279" s="8"/>
      <c r="F279" s="16"/>
      <c r="G279" s="16"/>
    </row>
    <row r="280" spans="1:7" s="17" customFormat="1" ht="12" customHeight="1" hidden="1">
      <c r="A280" s="181">
        <v>515</v>
      </c>
      <c r="B280" s="7" t="s">
        <v>251</v>
      </c>
      <c r="C280" s="7"/>
      <c r="D280" s="182"/>
      <c r="E280" s="8"/>
      <c r="F280" s="16"/>
      <c r="G280" s="16"/>
    </row>
    <row r="281" spans="1:7" s="17" customFormat="1" ht="12" customHeight="1" hidden="1">
      <c r="A281" s="181">
        <v>519</v>
      </c>
      <c r="B281" s="7" t="s">
        <v>252</v>
      </c>
      <c r="C281" s="7"/>
      <c r="D281" s="182"/>
      <c r="E281" s="8"/>
      <c r="F281" s="16"/>
      <c r="G281" s="16"/>
    </row>
    <row r="282" spans="1:7" s="17" customFormat="1" ht="15">
      <c r="A282" s="181">
        <v>5200</v>
      </c>
      <c r="B282" s="7" t="s">
        <v>253</v>
      </c>
      <c r="C282" s="7"/>
      <c r="D282" s="182"/>
      <c r="E282" s="8"/>
      <c r="F282" s="16"/>
      <c r="G282" s="16"/>
    </row>
    <row r="283" spans="1:7" s="17" customFormat="1" ht="12" customHeight="1" hidden="1">
      <c r="A283" s="181">
        <v>521</v>
      </c>
      <c r="B283" s="7" t="s">
        <v>254</v>
      </c>
      <c r="C283" s="7"/>
      <c r="D283" s="182"/>
      <c r="E283" s="8"/>
      <c r="F283" s="16"/>
      <c r="G283" s="16"/>
    </row>
    <row r="284" spans="1:7" s="17" customFormat="1" ht="12" customHeight="1" hidden="1">
      <c r="A284" s="181">
        <v>522</v>
      </c>
      <c r="B284" s="7" t="s">
        <v>255</v>
      </c>
      <c r="C284" s="7"/>
      <c r="D284" s="182"/>
      <c r="E284" s="8"/>
      <c r="F284" s="16"/>
      <c r="G284" s="16"/>
    </row>
    <row r="285" spans="1:7" s="17" customFormat="1" ht="12" customHeight="1" hidden="1">
      <c r="A285" s="181">
        <v>523</v>
      </c>
      <c r="B285" s="7" t="s">
        <v>256</v>
      </c>
      <c r="C285" s="7"/>
      <c r="D285" s="182"/>
      <c r="E285" s="8"/>
      <c r="F285" s="16"/>
      <c r="G285" s="16"/>
    </row>
    <row r="286" spans="1:7" s="17" customFormat="1" ht="12" customHeight="1" hidden="1">
      <c r="A286" s="181">
        <v>529</v>
      </c>
      <c r="B286" s="7" t="s">
        <v>257</v>
      </c>
      <c r="C286" s="7"/>
      <c r="D286" s="182"/>
      <c r="E286" s="8"/>
      <c r="F286" s="16"/>
      <c r="G286" s="16"/>
    </row>
    <row r="287" spans="1:7" s="17" customFormat="1" ht="15">
      <c r="A287" s="181">
        <v>5300</v>
      </c>
      <c r="B287" s="7" t="s">
        <v>258</v>
      </c>
      <c r="C287" s="7"/>
      <c r="D287" s="182">
        <v>0</v>
      </c>
      <c r="E287" s="8"/>
      <c r="F287" s="16"/>
      <c r="G287" s="16"/>
    </row>
    <row r="288" spans="1:7" s="17" customFormat="1" ht="12" customHeight="1" hidden="1">
      <c r="A288" s="181">
        <v>531</v>
      </c>
      <c r="B288" s="7" t="s">
        <v>259</v>
      </c>
      <c r="C288" s="7"/>
      <c r="D288" s="182"/>
      <c r="E288" s="8"/>
      <c r="F288" s="16"/>
      <c r="G288" s="16"/>
    </row>
    <row r="289" spans="1:7" s="17" customFormat="1" ht="12" customHeight="1" hidden="1">
      <c r="A289" s="181">
        <v>532</v>
      </c>
      <c r="B289" s="7" t="s">
        <v>260</v>
      </c>
      <c r="C289" s="7"/>
      <c r="D289" s="182"/>
      <c r="E289" s="8"/>
      <c r="F289" s="16"/>
      <c r="G289" s="16"/>
    </row>
    <row r="290" spans="1:7" s="17" customFormat="1" ht="15">
      <c r="A290" s="181">
        <v>5400</v>
      </c>
      <c r="B290" s="7" t="s">
        <v>261</v>
      </c>
      <c r="C290" s="7"/>
      <c r="D290" s="182">
        <f>SUM(D291:D296)</f>
        <v>0</v>
      </c>
      <c r="E290" s="8"/>
      <c r="F290" s="16"/>
      <c r="G290" s="16"/>
    </row>
    <row r="291" spans="1:7" s="17" customFormat="1" ht="12" customHeight="1" hidden="1">
      <c r="A291" s="181">
        <v>541</v>
      </c>
      <c r="B291" s="7" t="s">
        <v>262</v>
      </c>
      <c r="C291" s="7"/>
      <c r="D291" s="182">
        <f>+'C-5000'!G43</f>
        <v>0</v>
      </c>
      <c r="E291" s="8"/>
      <c r="F291" s="16"/>
      <c r="G291" s="16"/>
    </row>
    <row r="292" spans="1:7" s="17" customFormat="1" ht="12" customHeight="1" hidden="1">
      <c r="A292" s="181">
        <v>542</v>
      </c>
      <c r="B292" s="7" t="s">
        <v>263</v>
      </c>
      <c r="C292" s="7"/>
      <c r="D292" s="182"/>
      <c r="E292" s="8"/>
      <c r="F292" s="16"/>
      <c r="G292" s="16"/>
    </row>
    <row r="293" spans="1:7" s="17" customFormat="1" ht="12" customHeight="1" hidden="1">
      <c r="A293" s="181">
        <v>543</v>
      </c>
      <c r="B293" s="7" t="s">
        <v>264</v>
      </c>
      <c r="C293" s="7"/>
      <c r="D293" s="182"/>
      <c r="E293" s="8"/>
      <c r="F293" s="16"/>
      <c r="G293" s="16"/>
    </row>
    <row r="294" spans="1:7" s="17" customFormat="1" ht="12" customHeight="1" hidden="1">
      <c r="A294" s="181">
        <v>544</v>
      </c>
      <c r="B294" s="7" t="s">
        <v>265</v>
      </c>
      <c r="C294" s="7"/>
      <c r="D294" s="182"/>
      <c r="E294" s="8"/>
      <c r="F294" s="16"/>
      <c r="G294" s="16"/>
    </row>
    <row r="295" spans="1:7" s="17" customFormat="1" ht="12" customHeight="1" hidden="1">
      <c r="A295" s="181">
        <v>545</v>
      </c>
      <c r="B295" s="7" t="s">
        <v>266</v>
      </c>
      <c r="C295" s="7"/>
      <c r="D295" s="182"/>
      <c r="E295" s="8"/>
      <c r="F295" s="16"/>
      <c r="G295" s="16"/>
    </row>
    <row r="296" spans="1:7" s="17" customFormat="1" ht="12" customHeight="1" hidden="1">
      <c r="A296" s="181">
        <v>549</v>
      </c>
      <c r="B296" s="7" t="s">
        <v>267</v>
      </c>
      <c r="C296" s="7"/>
      <c r="D296" s="182"/>
      <c r="E296" s="8"/>
      <c r="F296" s="16"/>
      <c r="G296" s="16"/>
    </row>
    <row r="297" spans="1:7" s="17" customFormat="1" ht="15">
      <c r="A297" s="181">
        <v>5500</v>
      </c>
      <c r="B297" s="7" t="s">
        <v>268</v>
      </c>
      <c r="C297" s="7"/>
      <c r="D297" s="182">
        <v>0</v>
      </c>
      <c r="E297" s="8"/>
      <c r="F297" s="16"/>
      <c r="G297" s="16"/>
    </row>
    <row r="298" spans="1:7" s="17" customFormat="1" ht="12" customHeight="1" hidden="1">
      <c r="A298" s="181">
        <v>551</v>
      </c>
      <c r="B298" s="7" t="s">
        <v>269</v>
      </c>
      <c r="C298" s="7"/>
      <c r="D298" s="182"/>
      <c r="E298" s="8"/>
      <c r="F298" s="16"/>
      <c r="G298" s="16"/>
    </row>
    <row r="299" spans="1:7" s="17" customFormat="1" ht="15">
      <c r="A299" s="181">
        <v>5600</v>
      </c>
      <c r="B299" s="7" t="s">
        <v>270</v>
      </c>
      <c r="C299" s="7"/>
      <c r="D299" s="182"/>
      <c r="E299" s="8"/>
      <c r="F299" s="16"/>
      <c r="G299" s="16"/>
    </row>
    <row r="300" spans="1:7" s="17" customFormat="1" ht="12" customHeight="1" hidden="1">
      <c r="A300" s="181">
        <v>561</v>
      </c>
      <c r="B300" s="7" t="s">
        <v>271</v>
      </c>
      <c r="C300" s="7"/>
      <c r="D300" s="182"/>
      <c r="E300" s="8"/>
      <c r="F300" s="16"/>
      <c r="G300" s="16"/>
    </row>
    <row r="301" spans="1:7" s="17" customFormat="1" ht="12" customHeight="1" hidden="1">
      <c r="A301" s="181">
        <v>562</v>
      </c>
      <c r="B301" s="7" t="s">
        <v>272</v>
      </c>
      <c r="C301" s="7"/>
      <c r="D301" s="182"/>
      <c r="E301" s="8"/>
      <c r="F301" s="16"/>
      <c r="G301" s="16"/>
    </row>
    <row r="302" spans="1:7" s="17" customFormat="1" ht="12" customHeight="1" hidden="1">
      <c r="A302" s="181">
        <v>563</v>
      </c>
      <c r="B302" s="7" t="s">
        <v>273</v>
      </c>
      <c r="C302" s="7"/>
      <c r="D302" s="182"/>
      <c r="E302" s="8"/>
      <c r="F302" s="16"/>
      <c r="G302" s="16"/>
    </row>
    <row r="303" spans="1:7" s="17" customFormat="1" ht="12" customHeight="1" hidden="1">
      <c r="A303" s="181">
        <v>564</v>
      </c>
      <c r="B303" s="7" t="s">
        <v>274</v>
      </c>
      <c r="C303" s="7"/>
      <c r="D303" s="182"/>
      <c r="E303" s="8"/>
      <c r="F303" s="16"/>
      <c r="G303" s="16"/>
    </row>
    <row r="304" spans="1:7" s="17" customFormat="1" ht="12" customHeight="1" hidden="1">
      <c r="A304" s="181">
        <v>565</v>
      </c>
      <c r="B304" s="7" t="s">
        <v>275</v>
      </c>
      <c r="C304" s="7"/>
      <c r="D304" s="182"/>
      <c r="E304" s="8"/>
      <c r="F304" s="16"/>
      <c r="G304" s="16"/>
    </row>
    <row r="305" spans="1:7" s="17" customFormat="1" ht="12" customHeight="1" hidden="1">
      <c r="A305" s="181">
        <v>566</v>
      </c>
      <c r="B305" s="7" t="s">
        <v>276</v>
      </c>
      <c r="C305" s="7"/>
      <c r="D305" s="182"/>
      <c r="E305" s="8"/>
      <c r="F305" s="16"/>
      <c r="G305" s="16"/>
    </row>
    <row r="306" spans="1:7" s="17" customFormat="1" ht="12" customHeight="1" hidden="1">
      <c r="A306" s="181">
        <v>567</v>
      </c>
      <c r="B306" s="7" t="s">
        <v>277</v>
      </c>
      <c r="C306" s="7"/>
      <c r="D306" s="182"/>
      <c r="E306" s="8"/>
      <c r="F306" s="16"/>
      <c r="G306" s="16"/>
    </row>
    <row r="307" spans="1:7" s="17" customFormat="1" ht="12" customHeight="1" hidden="1">
      <c r="A307" s="181">
        <v>569</v>
      </c>
      <c r="B307" s="7" t="s">
        <v>267</v>
      </c>
      <c r="C307" s="7"/>
      <c r="D307" s="182"/>
      <c r="E307" s="8"/>
      <c r="F307" s="16"/>
      <c r="G307" s="16"/>
    </row>
    <row r="308" spans="1:7" s="17" customFormat="1" ht="15">
      <c r="A308" s="181">
        <v>5700</v>
      </c>
      <c r="B308" s="7" t="s">
        <v>278</v>
      </c>
      <c r="C308" s="7"/>
      <c r="D308" s="182">
        <v>0</v>
      </c>
      <c r="E308" s="8"/>
      <c r="F308" s="16"/>
      <c r="G308" s="16"/>
    </row>
    <row r="309" spans="1:7" s="17" customFormat="1" ht="12" customHeight="1" hidden="1">
      <c r="A309" s="181">
        <v>571</v>
      </c>
      <c r="B309" s="7" t="s">
        <v>279</v>
      </c>
      <c r="C309" s="7"/>
      <c r="D309" s="182"/>
      <c r="E309" s="8"/>
      <c r="F309" s="16"/>
      <c r="G309" s="16"/>
    </row>
    <row r="310" spans="1:7" s="17" customFormat="1" ht="12" customHeight="1" hidden="1">
      <c r="A310" s="181">
        <v>572</v>
      </c>
      <c r="B310" s="7" t="s">
        <v>280</v>
      </c>
      <c r="C310" s="7"/>
      <c r="D310" s="182"/>
      <c r="E310" s="8"/>
      <c r="F310" s="16"/>
      <c r="G310" s="16"/>
    </row>
    <row r="311" spans="1:7" s="17" customFormat="1" ht="12" customHeight="1" hidden="1">
      <c r="A311" s="181">
        <v>573</v>
      </c>
      <c r="B311" s="7" t="s">
        <v>281</v>
      </c>
      <c r="C311" s="7"/>
      <c r="D311" s="182"/>
      <c r="E311" s="8"/>
      <c r="F311" s="16"/>
      <c r="G311" s="16"/>
    </row>
    <row r="312" spans="1:7" s="17" customFormat="1" ht="12" customHeight="1" hidden="1">
      <c r="A312" s="181">
        <v>574</v>
      </c>
      <c r="B312" s="7" t="s">
        <v>282</v>
      </c>
      <c r="C312" s="7"/>
      <c r="D312" s="182"/>
      <c r="E312" s="8"/>
      <c r="F312" s="16"/>
      <c r="G312" s="16"/>
    </row>
    <row r="313" spans="1:7" s="17" customFormat="1" ht="12" customHeight="1" hidden="1">
      <c r="A313" s="181">
        <v>575</v>
      </c>
      <c r="B313" s="7" t="s">
        <v>283</v>
      </c>
      <c r="C313" s="7"/>
      <c r="D313" s="182"/>
      <c r="E313" s="8"/>
      <c r="F313" s="16"/>
      <c r="G313" s="16"/>
    </row>
    <row r="314" spans="1:7" s="17" customFormat="1" ht="12" customHeight="1" hidden="1">
      <c r="A314" s="181">
        <v>576</v>
      </c>
      <c r="B314" s="7" t="s">
        <v>284</v>
      </c>
      <c r="C314" s="7"/>
      <c r="D314" s="182"/>
      <c r="E314" s="8"/>
      <c r="F314" s="16"/>
      <c r="G314" s="16"/>
    </row>
    <row r="315" spans="1:7" s="17" customFormat="1" ht="12" customHeight="1" hidden="1">
      <c r="A315" s="181">
        <v>577</v>
      </c>
      <c r="B315" s="7" t="s">
        <v>285</v>
      </c>
      <c r="C315" s="7"/>
      <c r="D315" s="182"/>
      <c r="E315" s="8"/>
      <c r="F315" s="16"/>
      <c r="G315" s="16"/>
    </row>
    <row r="316" spans="1:7" s="17" customFormat="1" ht="12" customHeight="1" hidden="1">
      <c r="A316" s="181">
        <v>578</v>
      </c>
      <c r="B316" s="7" t="s">
        <v>286</v>
      </c>
      <c r="C316" s="7"/>
      <c r="D316" s="182"/>
      <c r="E316" s="8"/>
      <c r="F316" s="16"/>
      <c r="G316" s="16"/>
    </row>
    <row r="317" spans="1:7" s="17" customFormat="1" ht="12" customHeight="1" hidden="1">
      <c r="A317" s="181">
        <v>579</v>
      </c>
      <c r="B317" s="7" t="s">
        <v>287</v>
      </c>
      <c r="C317" s="7"/>
      <c r="D317" s="182"/>
      <c r="E317" s="8"/>
      <c r="F317" s="16"/>
      <c r="G317" s="16"/>
    </row>
    <row r="318" spans="1:7" s="17" customFormat="1" ht="15">
      <c r="A318" s="181">
        <v>5800</v>
      </c>
      <c r="B318" s="7" t="s">
        <v>288</v>
      </c>
      <c r="C318" s="7"/>
      <c r="D318" s="182">
        <v>0</v>
      </c>
      <c r="E318" s="8"/>
      <c r="F318" s="16"/>
      <c r="G318" s="16"/>
    </row>
    <row r="319" spans="1:7" s="17" customFormat="1" ht="12" customHeight="1" hidden="1">
      <c r="A319" s="181">
        <v>581</v>
      </c>
      <c r="B319" s="7" t="s">
        <v>289</v>
      </c>
      <c r="C319" s="7"/>
      <c r="D319" s="182"/>
      <c r="E319" s="8"/>
      <c r="F319" s="16"/>
      <c r="G319" s="16"/>
    </row>
    <row r="320" spans="1:7" s="17" customFormat="1" ht="12" customHeight="1" hidden="1">
      <c r="A320" s="181">
        <v>582</v>
      </c>
      <c r="B320" s="7" t="s">
        <v>290</v>
      </c>
      <c r="C320" s="7"/>
      <c r="D320" s="182"/>
      <c r="E320" s="8"/>
      <c r="F320" s="16"/>
      <c r="G320" s="16"/>
    </row>
    <row r="321" spans="1:7" s="17" customFormat="1" ht="12" customHeight="1" hidden="1">
      <c r="A321" s="181">
        <v>583</v>
      </c>
      <c r="B321" s="7" t="s">
        <v>291</v>
      </c>
      <c r="C321" s="7"/>
      <c r="D321" s="182"/>
      <c r="E321" s="8"/>
      <c r="F321" s="16"/>
      <c r="G321" s="16"/>
    </row>
    <row r="322" spans="1:7" s="17" customFormat="1" ht="12" customHeight="1" hidden="1">
      <c r="A322" s="181">
        <v>589</v>
      </c>
      <c r="B322" s="7" t="s">
        <v>292</v>
      </c>
      <c r="C322" s="7"/>
      <c r="D322" s="182"/>
      <c r="E322" s="8"/>
      <c r="F322" s="16"/>
      <c r="G322" s="16"/>
    </row>
    <row r="323" spans="1:7" s="17" customFormat="1" ht="15">
      <c r="A323" s="181">
        <v>5900</v>
      </c>
      <c r="B323" s="7" t="s">
        <v>293</v>
      </c>
      <c r="C323" s="7"/>
      <c r="D323" s="182">
        <f>SUM(D324:D332)</f>
        <v>0</v>
      </c>
      <c r="E323" s="8"/>
      <c r="F323" s="16"/>
      <c r="G323" s="16"/>
    </row>
    <row r="324" spans="1:7" s="17" customFormat="1" ht="12" customHeight="1" hidden="1">
      <c r="A324" s="181">
        <v>591</v>
      </c>
      <c r="B324" s="7" t="s">
        <v>294</v>
      </c>
      <c r="C324" s="7"/>
      <c r="D324" s="182">
        <f>+'C-5000'!G109</f>
        <v>0</v>
      </c>
      <c r="E324" s="8"/>
      <c r="F324" s="16"/>
      <c r="G324" s="16"/>
    </row>
    <row r="325" spans="1:7" s="17" customFormat="1" ht="12" customHeight="1" hidden="1">
      <c r="A325" s="181">
        <v>592</v>
      </c>
      <c r="B325" s="7" t="s">
        <v>295</v>
      </c>
      <c r="C325" s="7"/>
      <c r="D325" s="182">
        <f>+'C-5000'!G111</f>
        <v>0</v>
      </c>
      <c r="E325" s="8"/>
      <c r="F325" s="16"/>
      <c r="G325" s="16"/>
    </row>
    <row r="326" spans="1:7" s="17" customFormat="1" ht="12" customHeight="1" hidden="1">
      <c r="A326" s="181">
        <v>593</v>
      </c>
      <c r="B326" s="7" t="s">
        <v>296</v>
      </c>
      <c r="C326" s="7"/>
      <c r="D326" s="182"/>
      <c r="E326" s="8"/>
      <c r="F326" s="16"/>
      <c r="G326" s="16"/>
    </row>
    <row r="327" spans="1:7" s="17" customFormat="1" ht="12" customHeight="1" hidden="1">
      <c r="A327" s="181">
        <v>594</v>
      </c>
      <c r="B327" s="7" t="s">
        <v>297</v>
      </c>
      <c r="C327" s="7"/>
      <c r="D327" s="182"/>
      <c r="E327" s="8"/>
      <c r="F327" s="16"/>
      <c r="G327" s="16"/>
    </row>
    <row r="328" spans="1:7" s="17" customFormat="1" ht="12" customHeight="1" hidden="1">
      <c r="A328" s="181">
        <v>595</v>
      </c>
      <c r="B328" s="7" t="s">
        <v>298</v>
      </c>
      <c r="C328" s="7"/>
      <c r="D328" s="182"/>
      <c r="E328" s="8"/>
      <c r="F328" s="16"/>
      <c r="G328" s="16"/>
    </row>
    <row r="329" spans="1:7" s="17" customFormat="1" ht="12" customHeight="1" hidden="1">
      <c r="A329" s="181">
        <v>596</v>
      </c>
      <c r="B329" s="7" t="s">
        <v>299</v>
      </c>
      <c r="C329" s="7"/>
      <c r="D329" s="182"/>
      <c r="E329" s="8"/>
      <c r="F329" s="16"/>
      <c r="G329" s="16"/>
    </row>
    <row r="330" spans="1:7" s="17" customFormat="1" ht="12" customHeight="1" hidden="1">
      <c r="A330" s="181">
        <v>597</v>
      </c>
      <c r="B330" s="7" t="s">
        <v>300</v>
      </c>
      <c r="C330" s="7"/>
      <c r="D330" s="182"/>
      <c r="E330" s="8"/>
      <c r="F330" s="16"/>
      <c r="G330" s="16"/>
    </row>
    <row r="331" spans="1:7" s="17" customFormat="1" ht="12" customHeight="1" hidden="1">
      <c r="A331" s="181">
        <v>598</v>
      </c>
      <c r="B331" s="7" t="s">
        <v>301</v>
      </c>
      <c r="C331" s="7"/>
      <c r="D331" s="182"/>
      <c r="E331" s="8"/>
      <c r="F331" s="16"/>
      <c r="G331" s="16"/>
    </row>
    <row r="332" spans="1:7" s="17" customFormat="1" ht="12" customHeight="1" hidden="1">
      <c r="A332" s="181">
        <v>599</v>
      </c>
      <c r="B332" s="7" t="s">
        <v>302</v>
      </c>
      <c r="C332" s="7"/>
      <c r="D332" s="182"/>
      <c r="E332" s="8"/>
      <c r="F332" s="16"/>
      <c r="G332" s="16"/>
    </row>
    <row r="333" spans="1:8" s="14" customFormat="1" ht="15">
      <c r="A333" s="179" t="s">
        <v>303</v>
      </c>
      <c r="B333" s="11"/>
      <c r="C333" s="11"/>
      <c r="D333" s="180">
        <f>+D334+D343+D352</f>
        <v>163745347.43</v>
      </c>
      <c r="E333" s="8"/>
      <c r="F333" s="16"/>
      <c r="G333" s="16"/>
      <c r="H333" s="17"/>
    </row>
    <row r="334" spans="1:7" s="17" customFormat="1" ht="15">
      <c r="A334" s="181">
        <v>6100</v>
      </c>
      <c r="B334" s="7" t="s">
        <v>304</v>
      </c>
      <c r="C334" s="7"/>
      <c r="D334" s="182">
        <f>SUM(D335:D342)</f>
        <v>155142840.32</v>
      </c>
      <c r="E334" s="8"/>
      <c r="F334" s="16"/>
      <c r="G334" s="16"/>
    </row>
    <row r="335" spans="1:7" s="17" customFormat="1" ht="12" customHeight="1" hidden="1">
      <c r="A335" s="181">
        <v>611</v>
      </c>
      <c r="B335" s="7" t="s">
        <v>305</v>
      </c>
      <c r="C335" s="7"/>
      <c r="D335" s="183">
        <f>+'C-6000'!G12</f>
        <v>12880</v>
      </c>
      <c r="E335" s="8"/>
      <c r="F335" s="16"/>
      <c r="G335" s="16"/>
    </row>
    <row r="336" spans="1:7" s="17" customFormat="1" ht="12" customHeight="1" hidden="1">
      <c r="A336" s="181">
        <v>612</v>
      </c>
      <c r="B336" s="7" t="s">
        <v>306</v>
      </c>
      <c r="C336" s="7"/>
      <c r="D336" s="182">
        <f>+'C-6000'!G14</f>
        <v>6950552.94</v>
      </c>
      <c r="E336" s="8"/>
      <c r="F336" s="16"/>
      <c r="G336" s="16"/>
    </row>
    <row r="337" spans="1:7" s="17" customFormat="1" ht="12" customHeight="1" hidden="1">
      <c r="A337" s="181">
        <v>613</v>
      </c>
      <c r="B337" s="7" t="s">
        <v>307</v>
      </c>
      <c r="C337" s="7"/>
      <c r="D337" s="182">
        <f>+'C-6000'!G16</f>
        <v>0</v>
      </c>
      <c r="E337" s="8"/>
      <c r="F337" s="16"/>
      <c r="G337" s="16"/>
    </row>
    <row r="338" spans="1:7" s="17" customFormat="1" ht="12" customHeight="1" hidden="1">
      <c r="A338" s="181">
        <v>614</v>
      </c>
      <c r="B338" s="7" t="s">
        <v>308</v>
      </c>
      <c r="C338" s="7"/>
      <c r="D338" s="182"/>
      <c r="E338" s="8"/>
      <c r="F338" s="16"/>
      <c r="G338" s="16"/>
    </row>
    <row r="339" spans="1:7" s="17" customFormat="1" ht="12" customHeight="1" hidden="1">
      <c r="A339" s="181">
        <v>615</v>
      </c>
      <c r="B339" s="7" t="s">
        <v>309</v>
      </c>
      <c r="C339" s="7"/>
      <c r="D339" s="182">
        <f>+'C-6000'!G22</f>
        <v>138474791.59</v>
      </c>
      <c r="E339" s="8"/>
      <c r="F339" s="16"/>
      <c r="G339" s="16"/>
    </row>
    <row r="340" spans="1:7" s="17" customFormat="1" ht="12" customHeight="1" hidden="1">
      <c r="A340" s="181">
        <v>616</v>
      </c>
      <c r="B340" s="7" t="s">
        <v>310</v>
      </c>
      <c r="C340" s="7"/>
      <c r="D340" s="182"/>
      <c r="E340" s="8"/>
      <c r="F340" s="16"/>
      <c r="G340" s="16"/>
    </row>
    <row r="341" spans="1:7" s="17" customFormat="1" ht="12" customHeight="1" hidden="1">
      <c r="A341" s="181">
        <v>617</v>
      </c>
      <c r="B341" s="7" t="s">
        <v>311</v>
      </c>
      <c r="C341" s="7"/>
      <c r="D341" s="182">
        <f>+'C-6000'!G26</f>
        <v>3197764.41</v>
      </c>
      <c r="E341" s="8"/>
      <c r="F341" s="16"/>
      <c r="G341" s="16"/>
    </row>
    <row r="342" spans="1:7" s="17" customFormat="1" ht="12" customHeight="1" hidden="1">
      <c r="A342" s="181">
        <v>619</v>
      </c>
      <c r="B342" s="7" t="s">
        <v>312</v>
      </c>
      <c r="C342" s="7"/>
      <c r="D342" s="182">
        <f>+'C-6000'!G28</f>
        <v>6506851.38</v>
      </c>
      <c r="E342" s="8"/>
      <c r="F342" s="16"/>
      <c r="G342" s="16"/>
    </row>
    <row r="343" spans="1:7" s="17" customFormat="1" ht="15">
      <c r="A343" s="181">
        <v>6200</v>
      </c>
      <c r="B343" s="7" t="s">
        <v>313</v>
      </c>
      <c r="C343" s="7"/>
      <c r="D343" s="182">
        <f>SUM(D344:D351)</f>
        <v>7460507.12</v>
      </c>
      <c r="E343" s="8"/>
      <c r="F343" s="16"/>
      <c r="G343" s="16"/>
    </row>
    <row r="344" spans="1:7" s="17" customFormat="1" ht="12" customHeight="1" hidden="1">
      <c r="A344" s="181">
        <v>621</v>
      </c>
      <c r="B344" s="7" t="s">
        <v>314</v>
      </c>
      <c r="C344" s="7"/>
      <c r="D344" s="182"/>
      <c r="E344" s="8"/>
      <c r="F344" s="16"/>
      <c r="G344" s="16"/>
    </row>
    <row r="345" spans="1:7" s="17" customFormat="1" ht="12" customHeight="1" hidden="1">
      <c r="A345" s="181">
        <v>622</v>
      </c>
      <c r="B345" s="7" t="s">
        <v>306</v>
      </c>
      <c r="C345" s="7"/>
      <c r="D345" s="182">
        <f>+'C-6000'!G35</f>
        <v>7287124.850000001</v>
      </c>
      <c r="E345" s="8"/>
      <c r="F345" s="16"/>
      <c r="G345" s="16"/>
    </row>
    <row r="346" spans="1:7" s="17" customFormat="1" ht="12" customHeight="1" hidden="1">
      <c r="A346" s="181">
        <v>623</v>
      </c>
      <c r="B346" s="7" t="s">
        <v>315</v>
      </c>
      <c r="C346" s="7"/>
      <c r="D346" s="182"/>
      <c r="E346" s="8"/>
      <c r="F346" s="16"/>
      <c r="G346" s="16"/>
    </row>
    <row r="347" spans="1:7" s="17" customFormat="1" ht="12" customHeight="1" hidden="1">
      <c r="A347" s="181">
        <v>624</v>
      </c>
      <c r="B347" s="7" t="s">
        <v>308</v>
      </c>
      <c r="C347" s="7"/>
      <c r="D347" s="182"/>
      <c r="E347" s="8"/>
      <c r="F347" s="16"/>
      <c r="G347" s="16"/>
    </row>
    <row r="348" spans="1:7" s="17" customFormat="1" ht="12" customHeight="1" hidden="1">
      <c r="A348" s="181">
        <v>625</v>
      </c>
      <c r="B348" s="7" t="s">
        <v>316</v>
      </c>
      <c r="C348" s="7"/>
      <c r="D348" s="182"/>
      <c r="E348" s="8"/>
      <c r="F348" s="16"/>
      <c r="G348" s="16"/>
    </row>
    <row r="349" spans="1:7" s="17" customFormat="1" ht="12" customHeight="1" hidden="1">
      <c r="A349" s="181">
        <v>626</v>
      </c>
      <c r="B349" s="7" t="s">
        <v>310</v>
      </c>
      <c r="C349" s="7"/>
      <c r="D349" s="182"/>
      <c r="E349" s="8"/>
      <c r="F349" s="16"/>
      <c r="G349" s="16"/>
    </row>
    <row r="350" spans="1:7" s="17" customFormat="1" ht="12" customHeight="1" hidden="1">
      <c r="A350" s="181">
        <v>627</v>
      </c>
      <c r="B350" s="7" t="s">
        <v>311</v>
      </c>
      <c r="C350" s="7"/>
      <c r="D350" s="182"/>
      <c r="E350" s="8"/>
      <c r="F350" s="16"/>
      <c r="G350" s="16"/>
    </row>
    <row r="351" spans="1:7" s="17" customFormat="1" ht="12" customHeight="1" hidden="1">
      <c r="A351" s="181">
        <v>629</v>
      </c>
      <c r="B351" s="7" t="s">
        <v>312</v>
      </c>
      <c r="C351" s="7"/>
      <c r="D351" s="182">
        <f>+'C-6000'!G49</f>
        <v>173382.27</v>
      </c>
      <c r="E351" s="8"/>
      <c r="F351" s="16"/>
      <c r="G351" s="16"/>
    </row>
    <row r="352" spans="1:7" s="17" customFormat="1" ht="15">
      <c r="A352" s="181">
        <v>6300</v>
      </c>
      <c r="B352" s="7" t="s">
        <v>317</v>
      </c>
      <c r="C352" s="7"/>
      <c r="D352" s="182">
        <f>SUM(D353:D354)</f>
        <v>1141999.99</v>
      </c>
      <c r="E352" s="8"/>
      <c r="F352" s="16"/>
      <c r="G352" s="16"/>
    </row>
    <row r="353" spans="1:7" s="17" customFormat="1" ht="12" customHeight="1" hidden="1">
      <c r="A353" s="181">
        <v>631</v>
      </c>
      <c r="B353" s="7" t="s">
        <v>318</v>
      </c>
      <c r="C353" s="7"/>
      <c r="D353" s="182">
        <f>+'C-6000'!G55</f>
        <v>1141999.99</v>
      </c>
      <c r="E353" s="8"/>
      <c r="F353" s="16"/>
      <c r="G353" s="16"/>
    </row>
    <row r="354" spans="1:7" s="17" customFormat="1" ht="12" customHeight="1" hidden="1">
      <c r="A354" s="181">
        <v>632</v>
      </c>
      <c r="B354" s="7" t="s">
        <v>319</v>
      </c>
      <c r="C354" s="7"/>
      <c r="D354" s="182"/>
      <c r="E354" s="8"/>
      <c r="F354" s="16"/>
      <c r="G354" s="16"/>
    </row>
    <row r="355" spans="1:8" ht="15">
      <c r="A355" s="179" t="s">
        <v>320</v>
      </c>
      <c r="B355" s="2"/>
      <c r="C355" s="2"/>
      <c r="D355" s="184">
        <v>0</v>
      </c>
      <c r="E355" s="8"/>
      <c r="F355" s="16"/>
      <c r="G355" s="16"/>
      <c r="H355" s="17"/>
    </row>
    <row r="356" spans="1:7" s="17" customFormat="1" ht="15">
      <c r="A356" s="181">
        <v>7100</v>
      </c>
      <c r="B356" s="7" t="s">
        <v>321</v>
      </c>
      <c r="C356" s="7"/>
      <c r="D356" s="182">
        <v>0</v>
      </c>
      <c r="E356" s="8"/>
      <c r="F356" s="16"/>
      <c r="G356" s="16"/>
    </row>
    <row r="357" spans="1:7" s="17" customFormat="1" ht="12" customHeight="1" hidden="1">
      <c r="A357" s="181">
        <v>711</v>
      </c>
      <c r="B357" s="7" t="s">
        <v>322</v>
      </c>
      <c r="C357" s="7"/>
      <c r="D357" s="182"/>
      <c r="E357" s="8"/>
      <c r="F357" s="16"/>
      <c r="G357" s="16"/>
    </row>
    <row r="358" spans="1:7" s="17" customFormat="1" ht="12" customHeight="1" hidden="1">
      <c r="A358" s="181">
        <v>712</v>
      </c>
      <c r="B358" s="7" t="s">
        <v>323</v>
      </c>
      <c r="C358" s="7"/>
      <c r="D358" s="182"/>
      <c r="E358" s="8"/>
      <c r="F358" s="16"/>
      <c r="G358" s="16"/>
    </row>
    <row r="359" spans="1:7" s="17" customFormat="1" ht="15">
      <c r="A359" s="181">
        <v>7200</v>
      </c>
      <c r="B359" s="7" t="s">
        <v>324</v>
      </c>
      <c r="C359" s="7"/>
      <c r="D359" s="182">
        <v>0</v>
      </c>
      <c r="E359" s="8"/>
      <c r="F359" s="16"/>
      <c r="G359" s="16"/>
    </row>
    <row r="360" spans="1:7" s="17" customFormat="1" ht="12" customHeight="1" hidden="1">
      <c r="A360" s="181">
        <v>721</v>
      </c>
      <c r="B360" s="7" t="s">
        <v>325</v>
      </c>
      <c r="C360" s="7"/>
      <c r="D360" s="182"/>
      <c r="E360" s="8"/>
      <c r="F360" s="16"/>
      <c r="G360" s="16"/>
    </row>
    <row r="361" spans="1:7" s="17" customFormat="1" ht="12" customHeight="1" hidden="1">
      <c r="A361" s="181">
        <v>722</v>
      </c>
      <c r="B361" s="7" t="s">
        <v>326</v>
      </c>
      <c r="C361" s="7"/>
      <c r="D361" s="182"/>
      <c r="E361" s="8"/>
      <c r="F361" s="16"/>
      <c r="G361" s="16"/>
    </row>
    <row r="362" spans="1:7" s="17" customFormat="1" ht="12" customHeight="1" hidden="1">
      <c r="A362" s="181">
        <v>723</v>
      </c>
      <c r="B362" s="7" t="s">
        <v>327</v>
      </c>
      <c r="C362" s="7"/>
      <c r="D362" s="182"/>
      <c r="E362" s="8"/>
      <c r="F362" s="16"/>
      <c r="G362" s="16"/>
    </row>
    <row r="363" spans="1:7" s="17" customFormat="1" ht="12" customHeight="1" hidden="1">
      <c r="A363" s="181">
        <v>724</v>
      </c>
      <c r="B363" s="7" t="s">
        <v>328</v>
      </c>
      <c r="C363" s="7"/>
      <c r="D363" s="182"/>
      <c r="E363" s="8"/>
      <c r="F363" s="16"/>
      <c r="G363" s="16"/>
    </row>
    <row r="364" spans="1:7" s="17" customFormat="1" ht="12" customHeight="1" hidden="1">
      <c r="A364" s="181">
        <v>725</v>
      </c>
      <c r="B364" s="7" t="s">
        <v>329</v>
      </c>
      <c r="C364" s="7"/>
      <c r="D364" s="182"/>
      <c r="E364" s="8"/>
      <c r="F364" s="16"/>
      <c r="G364" s="16"/>
    </row>
    <row r="365" spans="1:7" s="17" customFormat="1" ht="12" customHeight="1" hidden="1">
      <c r="A365" s="181">
        <v>726</v>
      </c>
      <c r="B365" s="7" t="s">
        <v>330</v>
      </c>
      <c r="C365" s="7"/>
      <c r="D365" s="182"/>
      <c r="E365" s="8"/>
      <c r="F365" s="16"/>
      <c r="G365" s="16"/>
    </row>
    <row r="366" spans="1:7" s="17" customFormat="1" ht="12" customHeight="1" hidden="1">
      <c r="A366" s="181">
        <v>727</v>
      </c>
      <c r="B366" s="7" t="s">
        <v>331</v>
      </c>
      <c r="C366" s="7"/>
      <c r="D366" s="182"/>
      <c r="E366" s="8"/>
      <c r="F366" s="16"/>
      <c r="G366" s="16"/>
    </row>
    <row r="367" spans="1:7" s="17" customFormat="1" ht="12" customHeight="1" hidden="1">
      <c r="A367" s="181">
        <v>728</v>
      </c>
      <c r="B367" s="7" t="s">
        <v>332</v>
      </c>
      <c r="C367" s="7"/>
      <c r="D367" s="182"/>
      <c r="E367" s="8"/>
      <c r="F367" s="16"/>
      <c r="G367" s="16"/>
    </row>
    <row r="368" spans="1:7" s="17" customFormat="1" ht="12" customHeight="1" hidden="1">
      <c r="A368" s="181">
        <v>729</v>
      </c>
      <c r="B368" s="7" t="s">
        <v>333</v>
      </c>
      <c r="C368" s="7"/>
      <c r="D368" s="182"/>
      <c r="E368" s="8"/>
      <c r="F368" s="16"/>
      <c r="G368" s="16"/>
    </row>
    <row r="369" spans="1:7" s="17" customFormat="1" ht="15">
      <c r="A369" s="181">
        <v>7300</v>
      </c>
      <c r="B369" s="7" t="s">
        <v>334</v>
      </c>
      <c r="C369" s="7"/>
      <c r="D369" s="182">
        <v>0</v>
      </c>
      <c r="E369" s="8"/>
      <c r="F369" s="16"/>
      <c r="G369" s="16"/>
    </row>
    <row r="370" spans="1:7" s="17" customFormat="1" ht="12" customHeight="1" hidden="1">
      <c r="A370" s="181">
        <v>731</v>
      </c>
      <c r="B370" s="7" t="s">
        <v>335</v>
      </c>
      <c r="C370" s="7"/>
      <c r="D370" s="182"/>
      <c r="E370" s="8"/>
      <c r="F370" s="16"/>
      <c r="G370" s="16"/>
    </row>
    <row r="371" spans="1:7" s="17" customFormat="1" ht="12" customHeight="1" hidden="1">
      <c r="A371" s="181">
        <v>732</v>
      </c>
      <c r="B371" s="7" t="s">
        <v>336</v>
      </c>
      <c r="C371" s="7"/>
      <c r="D371" s="182"/>
      <c r="E371" s="8"/>
      <c r="F371" s="16"/>
      <c r="G371" s="16"/>
    </row>
    <row r="372" spans="1:7" s="17" customFormat="1" ht="12" customHeight="1" hidden="1">
      <c r="A372" s="181">
        <v>733</v>
      </c>
      <c r="B372" s="7" t="s">
        <v>337</v>
      </c>
      <c r="C372" s="7"/>
      <c r="D372" s="182"/>
      <c r="E372" s="8"/>
      <c r="F372" s="16"/>
      <c r="G372" s="16"/>
    </row>
    <row r="373" spans="1:7" s="17" customFormat="1" ht="12" customHeight="1" hidden="1">
      <c r="A373" s="181">
        <v>734</v>
      </c>
      <c r="B373" s="7" t="s">
        <v>338</v>
      </c>
      <c r="C373" s="7"/>
      <c r="D373" s="182"/>
      <c r="E373" s="8"/>
      <c r="F373" s="16"/>
      <c r="G373" s="16"/>
    </row>
    <row r="374" spans="1:7" s="17" customFormat="1" ht="12" customHeight="1" hidden="1">
      <c r="A374" s="181">
        <v>735</v>
      </c>
      <c r="B374" s="7" t="s">
        <v>339</v>
      </c>
      <c r="C374" s="7"/>
      <c r="D374" s="182"/>
      <c r="E374" s="8"/>
      <c r="F374" s="16"/>
      <c r="G374" s="16"/>
    </row>
    <row r="375" spans="1:7" s="17" customFormat="1" ht="12" customHeight="1" hidden="1">
      <c r="A375" s="181">
        <v>739</v>
      </c>
      <c r="B375" s="7" t="s">
        <v>340</v>
      </c>
      <c r="C375" s="7"/>
      <c r="D375" s="182"/>
      <c r="E375" s="8"/>
      <c r="F375" s="16"/>
      <c r="G375" s="16"/>
    </row>
    <row r="376" spans="1:7" s="17" customFormat="1" ht="15">
      <c r="A376" s="181">
        <v>7400</v>
      </c>
      <c r="B376" s="7" t="s">
        <v>341</v>
      </c>
      <c r="C376" s="7"/>
      <c r="D376" s="182">
        <v>0</v>
      </c>
      <c r="E376" s="8"/>
      <c r="F376" s="16"/>
      <c r="G376" s="16"/>
    </row>
    <row r="377" spans="1:7" s="17" customFormat="1" ht="12" customHeight="1" hidden="1">
      <c r="A377" s="181">
        <v>741</v>
      </c>
      <c r="B377" s="7" t="s">
        <v>342</v>
      </c>
      <c r="C377" s="7"/>
      <c r="D377" s="182"/>
      <c r="E377" s="8"/>
      <c r="F377" s="16"/>
      <c r="G377" s="16"/>
    </row>
    <row r="378" spans="1:7" s="17" customFormat="1" ht="12" customHeight="1" hidden="1">
      <c r="A378" s="181">
        <v>742</v>
      </c>
      <c r="B378" s="7" t="s">
        <v>343</v>
      </c>
      <c r="C378" s="7"/>
      <c r="D378" s="182"/>
      <c r="E378" s="8"/>
      <c r="F378" s="16"/>
      <c r="G378" s="16"/>
    </row>
    <row r="379" spans="1:7" s="17" customFormat="1" ht="12" customHeight="1" hidden="1">
      <c r="A379" s="181">
        <v>743</v>
      </c>
      <c r="B379" s="7" t="s">
        <v>344</v>
      </c>
      <c r="C379" s="7"/>
      <c r="D379" s="182"/>
      <c r="E379" s="8"/>
      <c r="F379" s="16"/>
      <c r="G379" s="16"/>
    </row>
    <row r="380" spans="1:7" s="17" customFormat="1" ht="12" customHeight="1" hidden="1">
      <c r="A380" s="181">
        <v>744</v>
      </c>
      <c r="B380" s="7" t="s">
        <v>345</v>
      </c>
      <c r="C380" s="7"/>
      <c r="D380" s="182"/>
      <c r="E380" s="8"/>
      <c r="F380" s="16"/>
      <c r="G380" s="16"/>
    </row>
    <row r="381" spans="1:7" s="17" customFormat="1" ht="12" customHeight="1" hidden="1">
      <c r="A381" s="181">
        <v>745</v>
      </c>
      <c r="B381" s="7" t="s">
        <v>346</v>
      </c>
      <c r="C381" s="7"/>
      <c r="D381" s="182"/>
      <c r="E381" s="8"/>
      <c r="F381" s="16"/>
      <c r="G381" s="16"/>
    </row>
    <row r="382" spans="1:7" s="17" customFormat="1" ht="12" customHeight="1" hidden="1">
      <c r="A382" s="181">
        <v>746</v>
      </c>
      <c r="B382" s="7" t="s">
        <v>347</v>
      </c>
      <c r="C382" s="7"/>
      <c r="D382" s="182"/>
      <c r="E382" s="8"/>
      <c r="F382" s="16"/>
      <c r="G382" s="16"/>
    </row>
    <row r="383" spans="1:7" s="17" customFormat="1" ht="12" customHeight="1" hidden="1">
      <c r="A383" s="181">
        <v>747</v>
      </c>
      <c r="B383" s="7" t="s">
        <v>348</v>
      </c>
      <c r="C383" s="7"/>
      <c r="D383" s="182"/>
      <c r="E383" s="8"/>
      <c r="F383" s="16"/>
      <c r="G383" s="16"/>
    </row>
    <row r="384" spans="1:7" s="17" customFormat="1" ht="12" customHeight="1" hidden="1">
      <c r="A384" s="181">
        <v>748</v>
      </c>
      <c r="B384" s="7" t="s">
        <v>349</v>
      </c>
      <c r="C384" s="7"/>
      <c r="D384" s="182"/>
      <c r="E384" s="8"/>
      <c r="F384" s="16"/>
      <c r="G384" s="16"/>
    </row>
    <row r="385" spans="1:7" s="17" customFormat="1" ht="12" customHeight="1" hidden="1">
      <c r="A385" s="181">
        <v>749</v>
      </c>
      <c r="B385" s="7" t="s">
        <v>350</v>
      </c>
      <c r="C385" s="7"/>
      <c r="D385" s="182"/>
      <c r="E385" s="8"/>
      <c r="F385" s="16"/>
      <c r="G385" s="16"/>
    </row>
    <row r="386" spans="1:7" s="17" customFormat="1" ht="15">
      <c r="A386" s="181">
        <v>7500</v>
      </c>
      <c r="B386" s="7" t="s">
        <v>351</v>
      </c>
      <c r="C386" s="7"/>
      <c r="D386" s="182">
        <v>0</v>
      </c>
      <c r="E386" s="8"/>
      <c r="F386" s="16"/>
      <c r="G386" s="16"/>
    </row>
    <row r="387" spans="1:7" s="17" customFormat="1" ht="12" customHeight="1" hidden="1">
      <c r="A387" s="181">
        <v>751</v>
      </c>
      <c r="B387" s="7" t="s">
        <v>352</v>
      </c>
      <c r="C387" s="7"/>
      <c r="D387" s="182"/>
      <c r="E387" s="8"/>
      <c r="F387" s="16"/>
      <c r="G387" s="16"/>
    </row>
    <row r="388" spans="1:7" s="17" customFormat="1" ht="12" customHeight="1" hidden="1">
      <c r="A388" s="181">
        <v>752</v>
      </c>
      <c r="B388" s="7" t="s">
        <v>353</v>
      </c>
      <c r="C388" s="7"/>
      <c r="D388" s="182"/>
      <c r="E388" s="8"/>
      <c r="F388" s="16"/>
      <c r="G388" s="16"/>
    </row>
    <row r="389" spans="1:7" s="17" customFormat="1" ht="12" customHeight="1" hidden="1">
      <c r="A389" s="181">
        <v>753</v>
      </c>
      <c r="B389" s="7" t="s">
        <v>354</v>
      </c>
      <c r="C389" s="7"/>
      <c r="D389" s="182"/>
      <c r="E389" s="8"/>
      <c r="F389" s="16"/>
      <c r="G389" s="16"/>
    </row>
    <row r="390" spans="1:7" s="17" customFormat="1" ht="12" customHeight="1" hidden="1">
      <c r="A390" s="181">
        <v>754</v>
      </c>
      <c r="B390" s="7" t="s">
        <v>355</v>
      </c>
      <c r="C390" s="7"/>
      <c r="D390" s="182"/>
      <c r="E390" s="8"/>
      <c r="F390" s="16"/>
      <c r="G390" s="16"/>
    </row>
    <row r="391" spans="1:7" s="17" customFormat="1" ht="12" customHeight="1" hidden="1">
      <c r="A391" s="181">
        <v>755</v>
      </c>
      <c r="B391" s="7" t="s">
        <v>356</v>
      </c>
      <c r="C391" s="7"/>
      <c r="D391" s="182"/>
      <c r="E391" s="8"/>
      <c r="F391" s="16"/>
      <c r="G391" s="16"/>
    </row>
    <row r="392" spans="1:7" s="17" customFormat="1" ht="12" customHeight="1" hidden="1">
      <c r="A392" s="181">
        <v>756</v>
      </c>
      <c r="B392" s="7" t="s">
        <v>357</v>
      </c>
      <c r="C392" s="7"/>
      <c r="D392" s="182"/>
      <c r="E392" s="8"/>
      <c r="F392" s="16"/>
      <c r="G392" s="16"/>
    </row>
    <row r="393" spans="1:7" s="17" customFormat="1" ht="12" customHeight="1" hidden="1">
      <c r="A393" s="181">
        <v>757</v>
      </c>
      <c r="B393" s="7" t="s">
        <v>358</v>
      </c>
      <c r="C393" s="7"/>
      <c r="D393" s="182"/>
      <c r="E393" s="8"/>
      <c r="F393" s="16"/>
      <c r="G393" s="16"/>
    </row>
    <row r="394" spans="1:7" s="17" customFormat="1" ht="12" customHeight="1" hidden="1">
      <c r="A394" s="181">
        <v>758</v>
      </c>
      <c r="B394" s="7" t="s">
        <v>359</v>
      </c>
      <c r="C394" s="7"/>
      <c r="D394" s="182"/>
      <c r="E394" s="8"/>
      <c r="F394" s="16"/>
      <c r="G394" s="16"/>
    </row>
    <row r="395" spans="1:7" s="17" customFormat="1" ht="12" customHeight="1" hidden="1">
      <c r="A395" s="181">
        <v>759</v>
      </c>
      <c r="B395" s="7" t="s">
        <v>360</v>
      </c>
      <c r="C395" s="7"/>
      <c r="D395" s="182"/>
      <c r="E395" s="8"/>
      <c r="F395" s="16"/>
      <c r="G395" s="16"/>
    </row>
    <row r="396" spans="1:7" s="17" customFormat="1" ht="15">
      <c r="A396" s="181">
        <v>7600</v>
      </c>
      <c r="B396" s="7" t="s">
        <v>361</v>
      </c>
      <c r="C396" s="7"/>
      <c r="D396" s="182">
        <v>0</v>
      </c>
      <c r="E396" s="8"/>
      <c r="F396" s="16"/>
      <c r="G396" s="16"/>
    </row>
    <row r="397" spans="1:7" s="17" customFormat="1" ht="12" customHeight="1" hidden="1">
      <c r="A397" s="181">
        <v>761</v>
      </c>
      <c r="B397" s="7" t="s">
        <v>362</v>
      </c>
      <c r="C397" s="7"/>
      <c r="D397" s="182"/>
      <c r="E397" s="8"/>
      <c r="F397" s="16"/>
      <c r="G397" s="16"/>
    </row>
    <row r="398" spans="1:7" s="17" customFormat="1" ht="12" customHeight="1" hidden="1">
      <c r="A398" s="181">
        <v>762</v>
      </c>
      <c r="B398" s="7" t="s">
        <v>363</v>
      </c>
      <c r="C398" s="7"/>
      <c r="D398" s="182"/>
      <c r="E398" s="8"/>
      <c r="F398" s="16"/>
      <c r="G398" s="16"/>
    </row>
    <row r="399" spans="1:7" s="17" customFormat="1" ht="15">
      <c r="A399" s="181">
        <v>7900</v>
      </c>
      <c r="B399" s="7" t="s">
        <v>364</v>
      </c>
      <c r="C399" s="7"/>
      <c r="D399" s="182">
        <v>0</v>
      </c>
      <c r="E399" s="8"/>
      <c r="F399" s="16"/>
      <c r="G399" s="16"/>
    </row>
    <row r="400" spans="1:7" s="17" customFormat="1" ht="12" customHeight="1" hidden="1">
      <c r="A400" s="181">
        <v>791</v>
      </c>
      <c r="B400" s="7" t="s">
        <v>365</v>
      </c>
      <c r="C400" s="7"/>
      <c r="D400" s="182"/>
      <c r="E400" s="8"/>
      <c r="F400" s="16"/>
      <c r="G400" s="16"/>
    </row>
    <row r="401" spans="1:7" s="17" customFormat="1" ht="12" customHeight="1" hidden="1">
      <c r="A401" s="181">
        <v>792</v>
      </c>
      <c r="B401" s="7" t="s">
        <v>366</v>
      </c>
      <c r="C401" s="7"/>
      <c r="D401" s="182"/>
      <c r="E401" s="8"/>
      <c r="F401" s="16"/>
      <c r="G401" s="16"/>
    </row>
    <row r="402" spans="1:7" s="17" customFormat="1" ht="12" customHeight="1" hidden="1">
      <c r="A402" s="181">
        <v>799</v>
      </c>
      <c r="B402" s="7" t="s">
        <v>367</v>
      </c>
      <c r="C402" s="7"/>
      <c r="D402" s="182"/>
      <c r="E402" s="8"/>
      <c r="F402" s="16"/>
      <c r="G402" s="16"/>
    </row>
    <row r="403" spans="1:8" ht="15">
      <c r="A403" s="179" t="s">
        <v>368</v>
      </c>
      <c r="B403" s="2"/>
      <c r="C403" s="2"/>
      <c r="D403" s="185">
        <f>+D404+D411+D417</f>
        <v>0</v>
      </c>
      <c r="E403" s="8"/>
      <c r="F403" s="16"/>
      <c r="G403" s="16"/>
      <c r="H403" s="17"/>
    </row>
    <row r="404" spans="1:7" s="17" customFormat="1" ht="15">
      <c r="A404" s="181">
        <v>8100</v>
      </c>
      <c r="B404" s="7" t="s">
        <v>369</v>
      </c>
      <c r="C404" s="7"/>
      <c r="D404" s="183">
        <v>0</v>
      </c>
      <c r="E404" s="8"/>
      <c r="F404" s="16"/>
      <c r="G404" s="16"/>
    </row>
    <row r="405" spans="1:7" s="17" customFormat="1" ht="12" customHeight="1" hidden="1">
      <c r="A405" s="181">
        <v>811</v>
      </c>
      <c r="B405" s="7" t="s">
        <v>370</v>
      </c>
      <c r="C405" s="7"/>
      <c r="D405" s="182"/>
      <c r="E405" s="8"/>
      <c r="F405" s="16"/>
      <c r="G405" s="16"/>
    </row>
    <row r="406" spans="1:7" s="17" customFormat="1" ht="12" customHeight="1" hidden="1">
      <c r="A406" s="181">
        <v>812</v>
      </c>
      <c r="B406" s="7" t="s">
        <v>371</v>
      </c>
      <c r="C406" s="7"/>
      <c r="D406" s="182"/>
      <c r="E406" s="8"/>
      <c r="F406" s="16"/>
      <c r="G406" s="16"/>
    </row>
    <row r="407" spans="1:7" s="17" customFormat="1" ht="12" customHeight="1" hidden="1">
      <c r="A407" s="181">
        <v>813</v>
      </c>
      <c r="B407" s="7" t="s">
        <v>372</v>
      </c>
      <c r="C407" s="7"/>
      <c r="D407" s="182"/>
      <c r="E407" s="8"/>
      <c r="F407" s="16"/>
      <c r="G407" s="16"/>
    </row>
    <row r="408" spans="1:7" s="17" customFormat="1" ht="12" customHeight="1" hidden="1">
      <c r="A408" s="181">
        <v>814</v>
      </c>
      <c r="B408" s="7" t="s">
        <v>373</v>
      </c>
      <c r="C408" s="7"/>
      <c r="D408" s="182"/>
      <c r="E408" s="8"/>
      <c r="F408" s="16"/>
      <c r="G408" s="16"/>
    </row>
    <row r="409" spans="1:7" s="17" customFormat="1" ht="12" customHeight="1" hidden="1">
      <c r="A409" s="181">
        <v>815</v>
      </c>
      <c r="B409" s="7" t="s">
        <v>374</v>
      </c>
      <c r="C409" s="7"/>
      <c r="D409" s="182"/>
      <c r="E409" s="8"/>
      <c r="F409" s="16"/>
      <c r="G409" s="16"/>
    </row>
    <row r="410" spans="1:7" s="17" customFormat="1" ht="12" customHeight="1" hidden="1">
      <c r="A410" s="181">
        <v>816</v>
      </c>
      <c r="B410" s="7" t="s">
        <v>375</v>
      </c>
      <c r="C410" s="7"/>
      <c r="D410" s="182"/>
      <c r="E410" s="8"/>
      <c r="F410" s="16"/>
      <c r="G410" s="16"/>
    </row>
    <row r="411" spans="1:7" s="17" customFormat="1" ht="15">
      <c r="A411" s="181">
        <v>8300</v>
      </c>
      <c r="B411" s="7" t="s">
        <v>376</v>
      </c>
      <c r="C411" s="7"/>
      <c r="D411" s="182">
        <v>0</v>
      </c>
      <c r="E411" s="8"/>
      <c r="F411" s="16"/>
      <c r="G411" s="16"/>
    </row>
    <row r="412" spans="1:7" s="17" customFormat="1" ht="12" customHeight="1" hidden="1">
      <c r="A412" s="181">
        <v>831</v>
      </c>
      <c r="B412" s="7" t="s">
        <v>377</v>
      </c>
      <c r="C412" s="7"/>
      <c r="D412" s="182"/>
      <c r="E412" s="8"/>
      <c r="F412" s="16"/>
      <c r="G412" s="16"/>
    </row>
    <row r="413" spans="1:7" s="17" customFormat="1" ht="12" customHeight="1" hidden="1">
      <c r="A413" s="181">
        <v>832</v>
      </c>
      <c r="B413" s="7" t="s">
        <v>378</v>
      </c>
      <c r="C413" s="7"/>
      <c r="D413" s="182"/>
      <c r="E413" s="8"/>
      <c r="F413" s="16"/>
      <c r="G413" s="16"/>
    </row>
    <row r="414" spans="1:7" s="17" customFormat="1" ht="12" customHeight="1" hidden="1">
      <c r="A414" s="181">
        <v>833</v>
      </c>
      <c r="B414" s="7" t="s">
        <v>379</v>
      </c>
      <c r="C414" s="7"/>
      <c r="D414" s="182"/>
      <c r="E414" s="8"/>
      <c r="F414" s="16"/>
      <c r="G414" s="16"/>
    </row>
    <row r="415" spans="1:7" s="17" customFormat="1" ht="12" customHeight="1" hidden="1">
      <c r="A415" s="181">
        <v>834</v>
      </c>
      <c r="B415" s="7" t="s">
        <v>380</v>
      </c>
      <c r="C415" s="7"/>
      <c r="D415" s="182"/>
      <c r="E415" s="8"/>
      <c r="F415" s="16"/>
      <c r="G415" s="16"/>
    </row>
    <row r="416" spans="1:7" s="17" customFormat="1" ht="12" customHeight="1" hidden="1">
      <c r="A416" s="181">
        <v>835</v>
      </c>
      <c r="B416" s="7" t="s">
        <v>381</v>
      </c>
      <c r="C416" s="7"/>
      <c r="D416" s="182"/>
      <c r="E416" s="8"/>
      <c r="F416" s="16"/>
      <c r="G416" s="16"/>
    </row>
    <row r="417" spans="1:7" s="17" customFormat="1" ht="15">
      <c r="A417" s="181">
        <v>8500</v>
      </c>
      <c r="B417" s="7" t="s">
        <v>382</v>
      </c>
      <c r="C417" s="7"/>
      <c r="D417" s="182">
        <v>0</v>
      </c>
      <c r="E417" s="8"/>
      <c r="F417" s="16"/>
      <c r="G417" s="16"/>
    </row>
    <row r="418" spans="1:7" s="17" customFormat="1" ht="12" customHeight="1" hidden="1">
      <c r="A418" s="181">
        <v>851</v>
      </c>
      <c r="B418" s="7" t="s">
        <v>383</v>
      </c>
      <c r="C418" s="7"/>
      <c r="D418" s="182"/>
      <c r="E418" s="8"/>
      <c r="F418" s="16"/>
      <c r="G418" s="16"/>
    </row>
    <row r="419" spans="1:7" s="17" customFormat="1" ht="12" customHeight="1" hidden="1">
      <c r="A419" s="181">
        <v>852</v>
      </c>
      <c r="B419" s="7" t="s">
        <v>384</v>
      </c>
      <c r="C419" s="7"/>
      <c r="D419" s="182"/>
      <c r="E419" s="8"/>
      <c r="F419" s="16"/>
      <c r="G419" s="16"/>
    </row>
    <row r="420" spans="1:7" s="17" customFormat="1" ht="12" customHeight="1" hidden="1">
      <c r="A420" s="181">
        <v>853</v>
      </c>
      <c r="B420" s="7" t="s">
        <v>385</v>
      </c>
      <c r="C420" s="7"/>
      <c r="D420" s="182">
        <f>'[1]C-8000'!$P$16</f>
        <v>36000</v>
      </c>
      <c r="E420" s="8"/>
      <c r="F420" s="16"/>
      <c r="G420" s="16"/>
    </row>
    <row r="421" spans="1:8" ht="15">
      <c r="A421" s="179" t="s">
        <v>386</v>
      </c>
      <c r="B421" s="2"/>
      <c r="C421" s="2"/>
      <c r="D421" s="185">
        <f>+D422+D431+D440+D443+D446+D448+D451</f>
        <v>2285191</v>
      </c>
      <c r="E421" s="8"/>
      <c r="F421" s="16"/>
      <c r="G421" s="16"/>
      <c r="H421" s="17"/>
    </row>
    <row r="422" spans="1:7" s="17" customFormat="1" ht="12">
      <c r="A422" s="181">
        <v>9100</v>
      </c>
      <c r="B422" s="7" t="s">
        <v>387</v>
      </c>
      <c r="C422" s="7"/>
      <c r="D422" s="182">
        <f>SUM(D423:D430)</f>
        <v>2285191</v>
      </c>
      <c r="F422" s="16"/>
      <c r="G422" s="16"/>
    </row>
    <row r="423" spans="1:7" s="17" customFormat="1" ht="12" customHeight="1" hidden="1">
      <c r="A423" s="181">
        <v>911</v>
      </c>
      <c r="B423" s="7" t="s">
        <v>388</v>
      </c>
      <c r="C423" s="7"/>
      <c r="D423" s="182">
        <f>+'C-9000'!H16</f>
        <v>2285191</v>
      </c>
      <c r="F423" s="16"/>
      <c r="G423" s="16"/>
    </row>
    <row r="424" spans="1:7" s="17" customFormat="1" ht="12" customHeight="1" hidden="1">
      <c r="A424" s="181">
        <v>912</v>
      </c>
      <c r="B424" s="7" t="s">
        <v>389</v>
      </c>
      <c r="C424" s="7"/>
      <c r="D424" s="182"/>
      <c r="F424" s="16"/>
      <c r="G424" s="16"/>
    </row>
    <row r="425" spans="1:7" s="17" customFormat="1" ht="12" customHeight="1" hidden="1">
      <c r="A425" s="181">
        <v>913</v>
      </c>
      <c r="B425" s="7" t="s">
        <v>390</v>
      </c>
      <c r="C425" s="7"/>
      <c r="D425" s="182"/>
      <c r="F425" s="16"/>
      <c r="G425" s="16"/>
    </row>
    <row r="426" spans="1:7" s="17" customFormat="1" ht="12" customHeight="1" hidden="1">
      <c r="A426" s="181">
        <v>914</v>
      </c>
      <c r="B426" s="7" t="s">
        <v>391</v>
      </c>
      <c r="C426" s="7"/>
      <c r="D426" s="182"/>
      <c r="F426" s="16"/>
      <c r="G426" s="16"/>
    </row>
    <row r="427" spans="1:7" s="17" customFormat="1" ht="12" customHeight="1" hidden="1">
      <c r="A427" s="181">
        <v>915</v>
      </c>
      <c r="B427" s="7" t="s">
        <v>392</v>
      </c>
      <c r="C427" s="7"/>
      <c r="D427" s="182"/>
      <c r="F427" s="16"/>
      <c r="G427" s="16"/>
    </row>
    <row r="428" spans="1:7" s="17" customFormat="1" ht="12" customHeight="1" hidden="1">
      <c r="A428" s="181">
        <v>916</v>
      </c>
      <c r="B428" s="7" t="s">
        <v>393</v>
      </c>
      <c r="C428" s="7"/>
      <c r="D428" s="182"/>
      <c r="F428" s="16"/>
      <c r="G428" s="16"/>
    </row>
    <row r="429" spans="1:7" s="17" customFormat="1" ht="12" customHeight="1" hidden="1">
      <c r="A429" s="181">
        <v>917</v>
      </c>
      <c r="B429" s="7" t="s">
        <v>394</v>
      </c>
      <c r="C429" s="7"/>
      <c r="D429" s="182"/>
      <c r="F429" s="16"/>
      <c r="G429" s="16"/>
    </row>
    <row r="430" spans="1:7" s="17" customFormat="1" ht="12" customHeight="1" hidden="1">
      <c r="A430" s="181">
        <v>918</v>
      </c>
      <c r="B430" s="7" t="s">
        <v>395</v>
      </c>
      <c r="C430" s="7"/>
      <c r="D430" s="182"/>
      <c r="F430" s="16"/>
      <c r="G430" s="16"/>
    </row>
    <row r="431" spans="1:7" s="17" customFormat="1" ht="12">
      <c r="A431" s="181">
        <v>9200</v>
      </c>
      <c r="B431" s="7" t="s">
        <v>396</v>
      </c>
      <c r="C431" s="7"/>
      <c r="D431" s="182">
        <f>SUM(D432:D439)</f>
        <v>0</v>
      </c>
      <c r="F431" s="16"/>
      <c r="G431" s="16"/>
    </row>
    <row r="432" spans="1:7" s="17" customFormat="1" ht="12" customHeight="1" hidden="1">
      <c r="A432" s="181">
        <v>921</v>
      </c>
      <c r="B432" s="7" t="s">
        <v>397</v>
      </c>
      <c r="C432" s="7"/>
      <c r="D432" s="182"/>
      <c r="F432" s="16"/>
      <c r="G432" s="16"/>
    </row>
    <row r="433" spans="1:7" s="17" customFormat="1" ht="12" customHeight="1" hidden="1">
      <c r="A433" s="181">
        <v>922</v>
      </c>
      <c r="B433" s="7" t="s">
        <v>398</v>
      </c>
      <c r="C433" s="7"/>
      <c r="D433" s="182"/>
      <c r="F433" s="16"/>
      <c r="G433" s="16"/>
    </row>
    <row r="434" spans="1:7" s="17" customFormat="1" ht="12" customHeight="1" hidden="1">
      <c r="A434" s="181">
        <v>923</v>
      </c>
      <c r="B434" s="7" t="s">
        <v>399</v>
      </c>
      <c r="C434" s="7"/>
      <c r="D434" s="182"/>
      <c r="F434" s="16"/>
      <c r="G434" s="16"/>
    </row>
    <row r="435" spans="1:7" s="17" customFormat="1" ht="12" customHeight="1" hidden="1">
      <c r="A435" s="181">
        <v>924</v>
      </c>
      <c r="B435" s="7" t="s">
        <v>400</v>
      </c>
      <c r="C435" s="7"/>
      <c r="D435" s="182"/>
      <c r="F435" s="16"/>
      <c r="G435" s="16"/>
    </row>
    <row r="436" spans="1:7" s="17" customFormat="1" ht="12" customHeight="1" hidden="1">
      <c r="A436" s="181">
        <v>925</v>
      </c>
      <c r="B436" s="7" t="s">
        <v>401</v>
      </c>
      <c r="C436" s="7"/>
      <c r="D436" s="182"/>
      <c r="F436" s="16"/>
      <c r="G436" s="16"/>
    </row>
    <row r="437" spans="1:7" s="17" customFormat="1" ht="12" customHeight="1" hidden="1">
      <c r="A437" s="181">
        <v>926</v>
      </c>
      <c r="B437" s="7" t="s">
        <v>402</v>
      </c>
      <c r="C437" s="7"/>
      <c r="D437" s="182"/>
      <c r="F437" s="16"/>
      <c r="G437" s="16"/>
    </row>
    <row r="438" spans="1:7" s="17" customFormat="1" ht="12" customHeight="1" hidden="1">
      <c r="A438" s="181">
        <v>927</v>
      </c>
      <c r="B438" s="7" t="s">
        <v>403</v>
      </c>
      <c r="C438" s="7"/>
      <c r="D438" s="182"/>
      <c r="F438" s="16"/>
      <c r="G438" s="16"/>
    </row>
    <row r="439" spans="1:7" s="17" customFormat="1" ht="12" customHeight="1" hidden="1">
      <c r="A439" s="181">
        <v>928</v>
      </c>
      <c r="B439" s="7" t="s">
        <v>404</v>
      </c>
      <c r="C439" s="7"/>
      <c r="D439" s="182"/>
      <c r="F439" s="16"/>
      <c r="G439" s="16"/>
    </row>
    <row r="440" spans="1:7" s="17" customFormat="1" ht="12">
      <c r="A440" s="181">
        <v>9300</v>
      </c>
      <c r="B440" s="7" t="s">
        <v>405</v>
      </c>
      <c r="C440" s="7"/>
      <c r="D440" s="182">
        <v>0</v>
      </c>
      <c r="F440" s="16"/>
      <c r="G440" s="16"/>
    </row>
    <row r="441" spans="1:7" s="17" customFormat="1" ht="12" customHeight="1" hidden="1">
      <c r="A441" s="181">
        <v>931</v>
      </c>
      <c r="B441" s="7" t="s">
        <v>406</v>
      </c>
      <c r="C441" s="7"/>
      <c r="D441" s="182"/>
      <c r="F441" s="16"/>
      <c r="G441" s="16"/>
    </row>
    <row r="442" spans="1:7" s="17" customFormat="1" ht="12" customHeight="1" hidden="1">
      <c r="A442" s="181">
        <v>932</v>
      </c>
      <c r="B442" s="7" t="s">
        <v>407</v>
      </c>
      <c r="C442" s="7"/>
      <c r="D442" s="182"/>
      <c r="F442" s="16"/>
      <c r="G442" s="16"/>
    </row>
    <row r="443" spans="1:7" s="17" customFormat="1" ht="12">
      <c r="A443" s="181">
        <v>9400</v>
      </c>
      <c r="B443" s="7" t="s">
        <v>408</v>
      </c>
      <c r="C443" s="7"/>
      <c r="D443" s="182"/>
      <c r="F443" s="16"/>
      <c r="G443" s="16"/>
    </row>
    <row r="444" spans="1:7" s="17" customFormat="1" ht="12" customHeight="1" hidden="1">
      <c r="A444" s="181">
        <v>941</v>
      </c>
      <c r="B444" s="7" t="s">
        <v>409</v>
      </c>
      <c r="C444" s="7"/>
      <c r="D444" s="182"/>
      <c r="E444" s="19"/>
      <c r="F444" s="16"/>
      <c r="G444" s="16"/>
    </row>
    <row r="445" spans="1:7" s="17" customFormat="1" ht="12" customHeight="1" hidden="1">
      <c r="A445" s="181">
        <v>942</v>
      </c>
      <c r="B445" s="7" t="s">
        <v>410</v>
      </c>
      <c r="C445" s="7"/>
      <c r="D445" s="182"/>
      <c r="F445" s="16"/>
      <c r="G445" s="16"/>
    </row>
    <row r="446" spans="1:7" s="17" customFormat="1" ht="12">
      <c r="A446" s="181">
        <v>9500</v>
      </c>
      <c r="B446" s="7" t="s">
        <v>411</v>
      </c>
      <c r="C446" s="7"/>
      <c r="D446" s="182">
        <v>0</v>
      </c>
      <c r="F446" s="16"/>
      <c r="G446" s="16"/>
    </row>
    <row r="447" spans="1:7" s="17" customFormat="1" ht="12" customHeight="1" hidden="1">
      <c r="A447" s="181">
        <v>951</v>
      </c>
      <c r="B447" s="7" t="s">
        <v>411</v>
      </c>
      <c r="C447" s="7"/>
      <c r="D447" s="182"/>
      <c r="F447" s="16"/>
      <c r="G447" s="16"/>
    </row>
    <row r="448" spans="1:7" s="17" customFormat="1" ht="12">
      <c r="A448" s="181">
        <v>9600</v>
      </c>
      <c r="B448" s="7" t="s">
        <v>412</v>
      </c>
      <c r="C448" s="7"/>
      <c r="D448" s="182">
        <v>0</v>
      </c>
      <c r="F448" s="16"/>
      <c r="G448" s="16"/>
    </row>
    <row r="449" spans="1:6" s="17" customFormat="1" ht="12" customHeight="1" hidden="1">
      <c r="A449" s="181">
        <v>961</v>
      </c>
      <c r="B449" s="7" t="s">
        <v>413</v>
      </c>
      <c r="C449" s="7"/>
      <c r="D449" s="182"/>
      <c r="F449" s="16"/>
    </row>
    <row r="450" spans="1:6" s="17" customFormat="1" ht="12" customHeight="1" hidden="1">
      <c r="A450" s="181">
        <v>962</v>
      </c>
      <c r="B450" s="7" t="s">
        <v>414</v>
      </c>
      <c r="C450" s="7"/>
      <c r="D450" s="182"/>
      <c r="F450" s="16"/>
    </row>
    <row r="451" spans="1:7" s="17" customFormat="1" ht="12.75" thickBot="1">
      <c r="A451" s="186">
        <v>9900</v>
      </c>
      <c r="B451" s="187" t="s">
        <v>415</v>
      </c>
      <c r="C451" s="187"/>
      <c r="D451" s="188"/>
      <c r="F451" s="16"/>
      <c r="G451" s="16"/>
    </row>
    <row r="452" spans="1:8" ht="15" customHeight="1" hidden="1">
      <c r="A452" s="2">
        <v>991</v>
      </c>
      <c r="B452" s="2" t="s">
        <v>416</v>
      </c>
      <c r="C452" s="2"/>
      <c r="D452" s="154">
        <f>'[1]C-9000'!$Q$17+'[1]C-9000'!$Q$19</f>
        <v>7996936</v>
      </c>
      <c r="E452" s="17"/>
      <c r="F452" s="17"/>
      <c r="G452" s="17"/>
      <c r="H452" s="17"/>
    </row>
    <row r="453" spans="1:8" ht="15">
      <c r="A453" s="2"/>
      <c r="B453" s="2"/>
      <c r="C453" s="2"/>
      <c r="D453" s="155"/>
      <c r="E453" s="17"/>
      <c r="F453" s="17"/>
      <c r="G453" s="17"/>
      <c r="H453" s="17"/>
    </row>
    <row r="454" spans="4:8" ht="15">
      <c r="D454" s="156"/>
      <c r="E454" s="17"/>
      <c r="F454" s="17"/>
      <c r="G454" s="17"/>
      <c r="H454" s="17"/>
    </row>
    <row r="455" spans="4:8" ht="15">
      <c r="D455" s="156"/>
      <c r="E455" s="17"/>
      <c r="F455" s="17"/>
      <c r="G455" s="17"/>
      <c r="H455" s="17"/>
    </row>
    <row r="456" spans="4:8" ht="15">
      <c r="D456" s="156"/>
      <c r="E456" s="17"/>
      <c r="F456" s="17"/>
      <c r="G456" s="17"/>
      <c r="H456" s="17"/>
    </row>
    <row r="457" spans="4:8" ht="15">
      <c r="D457" s="156"/>
      <c r="E457" s="17"/>
      <c r="F457" s="17"/>
      <c r="G457" s="17"/>
      <c r="H457" s="17"/>
    </row>
    <row r="458" spans="4:8" ht="15">
      <c r="D458" s="156"/>
      <c r="E458" s="17"/>
      <c r="F458" s="17"/>
      <c r="G458" s="17"/>
      <c r="H458" s="17"/>
    </row>
    <row r="459" spans="4:8" ht="15">
      <c r="D459" s="156"/>
      <c r="E459" s="17"/>
      <c r="F459" s="17"/>
      <c r="G459" s="17"/>
      <c r="H459" s="17"/>
    </row>
    <row r="460" spans="4:8" ht="15">
      <c r="D460" s="156"/>
      <c r="E460" s="17"/>
      <c r="F460" s="17"/>
      <c r="G460" s="17"/>
      <c r="H460" s="17"/>
    </row>
    <row r="461" spans="4:8" ht="15">
      <c r="D461" s="156"/>
      <c r="E461" s="17"/>
      <c r="F461" s="17"/>
      <c r="G461" s="17"/>
      <c r="H461" s="17"/>
    </row>
    <row r="462" spans="4:8" ht="15">
      <c r="D462" s="156"/>
      <c r="E462" s="17"/>
      <c r="F462" s="17"/>
      <c r="G462" s="17"/>
      <c r="H462" s="17"/>
    </row>
    <row r="463" spans="4:8" ht="15">
      <c r="D463" s="156"/>
      <c r="E463" s="17"/>
      <c r="F463" s="17"/>
      <c r="G463" s="17"/>
      <c r="H463" s="17"/>
    </row>
    <row r="464" spans="4:8" ht="15">
      <c r="D464" s="156"/>
      <c r="E464" s="17"/>
      <c r="F464" s="17"/>
      <c r="G464" s="17"/>
      <c r="H464" s="17"/>
    </row>
    <row r="465" spans="4:8" ht="15">
      <c r="D465" s="156"/>
      <c r="E465" s="17"/>
      <c r="F465" s="17"/>
      <c r="G465" s="17"/>
      <c r="H465" s="17"/>
    </row>
    <row r="466" spans="4:8" ht="15">
      <c r="D466" s="156"/>
      <c r="E466" s="17"/>
      <c r="F466" s="17"/>
      <c r="G466" s="17"/>
      <c r="H466" s="17"/>
    </row>
    <row r="467" spans="4:8" ht="15">
      <c r="D467" s="156"/>
      <c r="E467" s="17"/>
      <c r="F467" s="17"/>
      <c r="G467" s="17"/>
      <c r="H467" s="17"/>
    </row>
    <row r="468" spans="4:8" ht="15">
      <c r="D468" s="156"/>
      <c r="E468" s="17"/>
      <c r="F468" s="17"/>
      <c r="G468" s="17"/>
      <c r="H468" s="17"/>
    </row>
    <row r="469" spans="4:8" ht="15">
      <c r="D469" s="156"/>
      <c r="E469" s="17"/>
      <c r="F469" s="17"/>
      <c r="G469" s="17"/>
      <c r="H469" s="17"/>
    </row>
    <row r="470" spans="4:8" ht="15">
      <c r="D470" s="156"/>
      <c r="E470" s="17"/>
      <c r="F470" s="17"/>
      <c r="G470" s="17"/>
      <c r="H470" s="17"/>
    </row>
    <row r="471" spans="4:8" ht="15">
      <c r="D471" s="156"/>
      <c r="E471" s="17"/>
      <c r="F471" s="17"/>
      <c r="G471" s="17"/>
      <c r="H471" s="17"/>
    </row>
    <row r="472" spans="4:8" ht="15">
      <c r="D472" s="156"/>
      <c r="E472" s="17"/>
      <c r="F472" s="17"/>
      <c r="G472" s="17"/>
      <c r="H472" s="17"/>
    </row>
    <row r="473" spans="4:8" ht="15">
      <c r="D473" s="156"/>
      <c r="E473" s="17"/>
      <c r="F473" s="17"/>
      <c r="G473" s="17"/>
      <c r="H473" s="17"/>
    </row>
    <row r="474" spans="4:8" ht="15">
      <c r="D474" s="156"/>
      <c r="E474" s="17"/>
      <c r="F474" s="17"/>
      <c r="G474" s="17"/>
      <c r="H474" s="17"/>
    </row>
    <row r="475" spans="4:8" ht="15">
      <c r="D475" s="156"/>
      <c r="E475" s="17"/>
      <c r="F475" s="17"/>
      <c r="G475" s="17"/>
      <c r="H475" s="17"/>
    </row>
    <row r="476" spans="4:8" ht="15">
      <c r="D476" s="156"/>
      <c r="E476" s="17"/>
      <c r="F476" s="17"/>
      <c r="G476" s="17"/>
      <c r="H476" s="17"/>
    </row>
    <row r="477" spans="4:8" ht="15">
      <c r="D477" s="156"/>
      <c r="E477" s="17"/>
      <c r="F477" s="17"/>
      <c r="G477" s="17"/>
      <c r="H477" s="17"/>
    </row>
    <row r="478" spans="4:8" ht="15">
      <c r="D478" s="156"/>
      <c r="E478" s="17"/>
      <c r="F478" s="17"/>
      <c r="G478" s="17"/>
      <c r="H478" s="17"/>
    </row>
    <row r="479" spans="4:8" ht="15">
      <c r="D479" s="156"/>
      <c r="E479" s="17"/>
      <c r="F479" s="17"/>
      <c r="G479" s="17"/>
      <c r="H479" s="17"/>
    </row>
    <row r="480" spans="4:8" ht="15">
      <c r="D480" s="156"/>
      <c r="E480" s="17"/>
      <c r="F480" s="17"/>
      <c r="G480" s="17"/>
      <c r="H480" s="17"/>
    </row>
    <row r="481" spans="4:8" ht="15">
      <c r="D481" s="156"/>
      <c r="E481" s="17"/>
      <c r="F481" s="17"/>
      <c r="G481" s="17"/>
      <c r="H481" s="17"/>
    </row>
    <row r="482" spans="4:8" ht="15">
      <c r="D482" s="156"/>
      <c r="E482" s="17"/>
      <c r="F482" s="17"/>
      <c r="G482" s="17"/>
      <c r="H482" s="17"/>
    </row>
    <row r="483" spans="4:8" ht="15">
      <c r="D483" s="156"/>
      <c r="E483" s="17"/>
      <c r="F483" s="17"/>
      <c r="G483" s="17"/>
      <c r="H483" s="17"/>
    </row>
    <row r="484" spans="5:8" ht="15">
      <c r="E484" s="17"/>
      <c r="F484" s="17"/>
      <c r="G484" s="17"/>
      <c r="H484" s="17"/>
    </row>
    <row r="485" spans="5:8" ht="15">
      <c r="E485" s="17"/>
      <c r="F485" s="17"/>
      <c r="G485" s="17"/>
      <c r="H485" s="17"/>
    </row>
    <row r="486" spans="5:8" ht="15">
      <c r="E486" s="17"/>
      <c r="F486" s="17"/>
      <c r="G486" s="17"/>
      <c r="H486" s="17"/>
    </row>
    <row r="487" spans="5:8" ht="15">
      <c r="E487" s="17"/>
      <c r="F487" s="17"/>
      <c r="G487" s="17"/>
      <c r="H487" s="17"/>
    </row>
    <row r="488" spans="5:8" ht="15">
      <c r="E488" s="17"/>
      <c r="F488" s="17"/>
      <c r="G488" s="17"/>
      <c r="H488" s="17"/>
    </row>
    <row r="489" spans="5:8" ht="15">
      <c r="E489" s="17"/>
      <c r="F489" s="17"/>
      <c r="G489" s="17"/>
      <c r="H489" s="17"/>
    </row>
    <row r="490" spans="5:8" ht="15">
      <c r="E490" s="17"/>
      <c r="F490" s="17"/>
      <c r="G490" s="17"/>
      <c r="H490" s="17"/>
    </row>
    <row r="491" spans="5:8" ht="15">
      <c r="E491" s="17"/>
      <c r="F491" s="17"/>
      <c r="G491" s="17"/>
      <c r="H491" s="17"/>
    </row>
    <row r="492" spans="5:8" ht="15">
      <c r="E492" s="17"/>
      <c r="F492" s="17"/>
      <c r="G492" s="17"/>
      <c r="H492" s="17"/>
    </row>
    <row r="493" spans="5:8" ht="15">
      <c r="E493" s="17"/>
      <c r="F493" s="17"/>
      <c r="G493" s="17"/>
      <c r="H493" s="17"/>
    </row>
    <row r="494" spans="5:8" ht="15">
      <c r="E494" s="17"/>
      <c r="F494" s="17"/>
      <c r="G494" s="17"/>
      <c r="H494" s="17"/>
    </row>
    <row r="495" spans="5:8" ht="15">
      <c r="E495" s="17"/>
      <c r="F495" s="17"/>
      <c r="G495" s="17"/>
      <c r="H495" s="17"/>
    </row>
    <row r="496" spans="5:8" ht="15">
      <c r="E496" s="17"/>
      <c r="F496" s="17"/>
      <c r="G496" s="17"/>
      <c r="H496" s="17"/>
    </row>
    <row r="497" spans="5:8" ht="15">
      <c r="E497" s="17"/>
      <c r="F497" s="17"/>
      <c r="G497" s="17"/>
      <c r="H497" s="17"/>
    </row>
    <row r="498" spans="5:8" ht="15">
      <c r="E498" s="17"/>
      <c r="F498" s="17"/>
      <c r="G498" s="17"/>
      <c r="H498" s="17"/>
    </row>
    <row r="499" spans="5:8" ht="15">
      <c r="E499" s="17"/>
      <c r="F499" s="17"/>
      <c r="G499" s="17"/>
      <c r="H499" s="17"/>
    </row>
    <row r="500" spans="5:8" ht="15">
      <c r="E500" s="17"/>
      <c r="F500" s="17"/>
      <c r="G500" s="17"/>
      <c r="H500" s="17"/>
    </row>
    <row r="501" spans="5:8" ht="15">
      <c r="E501" s="17"/>
      <c r="F501" s="17"/>
      <c r="G501" s="17"/>
      <c r="H501" s="17"/>
    </row>
    <row r="502" spans="5:8" ht="15">
      <c r="E502" s="17"/>
      <c r="F502" s="17"/>
      <c r="G502" s="17"/>
      <c r="H502" s="17"/>
    </row>
    <row r="503" spans="5:8" ht="15">
      <c r="E503" s="17"/>
      <c r="F503" s="17"/>
      <c r="G503" s="17"/>
      <c r="H503" s="17"/>
    </row>
    <row r="504" spans="5:8" ht="15">
      <c r="E504" s="17"/>
      <c r="F504" s="17"/>
      <c r="G504" s="17"/>
      <c r="H504" s="17"/>
    </row>
    <row r="505" spans="5:8" ht="15">
      <c r="E505" s="17"/>
      <c r="F505" s="17"/>
      <c r="G505" s="17"/>
      <c r="H505" s="17"/>
    </row>
    <row r="506" spans="5:8" ht="15">
      <c r="E506" s="17"/>
      <c r="F506" s="17"/>
      <c r="G506" s="17"/>
      <c r="H506" s="17"/>
    </row>
    <row r="507" spans="5:8" ht="15">
      <c r="E507" s="17"/>
      <c r="F507" s="17"/>
      <c r="G507" s="17"/>
      <c r="H507" s="17"/>
    </row>
    <row r="508" spans="5:8" ht="15">
      <c r="E508" s="17"/>
      <c r="F508" s="17"/>
      <c r="G508" s="17"/>
      <c r="H508" s="17"/>
    </row>
    <row r="509" spans="5:8" ht="15">
      <c r="E509" s="17"/>
      <c r="F509" s="17"/>
      <c r="G509" s="17"/>
      <c r="H509" s="17"/>
    </row>
    <row r="510" spans="5:8" ht="15">
      <c r="E510" s="17"/>
      <c r="F510" s="17"/>
      <c r="G510" s="17"/>
      <c r="H510" s="17"/>
    </row>
    <row r="511" spans="5:8" ht="15">
      <c r="E511" s="17"/>
      <c r="F511" s="17"/>
      <c r="G511" s="17"/>
      <c r="H511" s="17"/>
    </row>
    <row r="512" spans="5:8" ht="15">
      <c r="E512" s="17"/>
      <c r="F512" s="17"/>
      <c r="G512" s="17"/>
      <c r="H512" s="17"/>
    </row>
    <row r="513" spans="5:8" ht="15">
      <c r="E513" s="17"/>
      <c r="F513" s="17"/>
      <c r="G513" s="17"/>
      <c r="H513" s="17"/>
    </row>
    <row r="514" spans="5:8" ht="15">
      <c r="E514" s="17"/>
      <c r="F514" s="17"/>
      <c r="G514" s="17"/>
      <c r="H514" s="17"/>
    </row>
    <row r="515" spans="5:8" ht="15">
      <c r="E515" s="17"/>
      <c r="F515" s="17"/>
      <c r="G515" s="17"/>
      <c r="H515" s="17"/>
    </row>
    <row r="516" spans="5:8" ht="15">
      <c r="E516" s="17"/>
      <c r="F516" s="17"/>
      <c r="G516" s="17"/>
      <c r="H516" s="17"/>
    </row>
    <row r="517" spans="5:8" ht="15">
      <c r="E517" s="17"/>
      <c r="F517" s="17"/>
      <c r="G517" s="17"/>
      <c r="H517" s="17"/>
    </row>
    <row r="518" spans="5:7" ht="15">
      <c r="E518" s="2"/>
      <c r="F518" s="2"/>
      <c r="G518" s="2"/>
    </row>
    <row r="519" spans="5:7" ht="15">
      <c r="E519" s="2"/>
      <c r="F519" s="2"/>
      <c r="G519" s="2"/>
    </row>
    <row r="520" spans="5:7" ht="15">
      <c r="E520" s="2"/>
      <c r="F520" s="2"/>
      <c r="G520" s="2"/>
    </row>
    <row r="521" spans="5:7" ht="15">
      <c r="E521" s="2"/>
      <c r="F521" s="2"/>
      <c r="G521" s="2"/>
    </row>
    <row r="522" spans="5:7" ht="15">
      <c r="E522" s="2"/>
      <c r="F522" s="2"/>
      <c r="G522" s="2"/>
    </row>
    <row r="523" spans="5:7" ht="15">
      <c r="E523" s="2"/>
      <c r="F523" s="2"/>
      <c r="G523" s="2"/>
    </row>
    <row r="524" spans="5:7" ht="15">
      <c r="E524" s="2"/>
      <c r="F524" s="2"/>
      <c r="G524" s="2"/>
    </row>
    <row r="525" spans="5:7" ht="15">
      <c r="E525" s="2"/>
      <c r="F525" s="2"/>
      <c r="G525" s="2"/>
    </row>
    <row r="526" spans="5:7" ht="15">
      <c r="E526" s="2"/>
      <c r="F526" s="2"/>
      <c r="G526" s="2"/>
    </row>
    <row r="527" spans="5:7" ht="15">
      <c r="E527" s="2"/>
      <c r="F527" s="2"/>
      <c r="G527" s="2"/>
    </row>
    <row r="528" spans="5:7" ht="15">
      <c r="E528" s="2"/>
      <c r="F528" s="2"/>
      <c r="G528" s="2"/>
    </row>
    <row r="529" spans="5:7" ht="15">
      <c r="E529" s="2"/>
      <c r="F529" s="2"/>
      <c r="G529" s="2"/>
    </row>
    <row r="530" spans="5:7" ht="15">
      <c r="E530" s="2"/>
      <c r="F530" s="2"/>
      <c r="G530" s="2"/>
    </row>
    <row r="531" spans="5:7" ht="15">
      <c r="E531" s="2"/>
      <c r="F531" s="2"/>
      <c r="G531" s="2"/>
    </row>
    <row r="532" spans="5:7" ht="15">
      <c r="E532" s="2"/>
      <c r="F532" s="2"/>
      <c r="G532" s="2"/>
    </row>
    <row r="533" spans="5:7" ht="15">
      <c r="E533" s="2"/>
      <c r="F533" s="2"/>
      <c r="G533" s="2"/>
    </row>
    <row r="534" spans="5:7" ht="15">
      <c r="E534" s="2"/>
      <c r="F534" s="2"/>
      <c r="G534" s="2"/>
    </row>
    <row r="535" spans="5:7" ht="15">
      <c r="E535" s="2"/>
      <c r="F535" s="2"/>
      <c r="G535" s="2"/>
    </row>
    <row r="536" spans="5:7" ht="15">
      <c r="E536" s="2"/>
      <c r="F536" s="2"/>
      <c r="G536" s="2"/>
    </row>
    <row r="537" spans="5:7" ht="15">
      <c r="E537" s="2"/>
      <c r="F537" s="2"/>
      <c r="G537" s="2"/>
    </row>
    <row r="538" spans="5:7" ht="15">
      <c r="E538" s="2"/>
      <c r="F538" s="2"/>
      <c r="G538" s="2"/>
    </row>
    <row r="539" spans="5:7" ht="15">
      <c r="E539" s="2"/>
      <c r="F539" s="2"/>
      <c r="G539" s="2"/>
    </row>
    <row r="540" spans="5:7" ht="15">
      <c r="E540" s="2"/>
      <c r="F540" s="2"/>
      <c r="G540" s="2"/>
    </row>
    <row r="541" spans="5:7" ht="15">
      <c r="E541" s="2"/>
      <c r="F541" s="2"/>
      <c r="G541" s="2"/>
    </row>
    <row r="542" spans="5:7" ht="15">
      <c r="E542" s="2"/>
      <c r="F542" s="2"/>
      <c r="G542" s="2"/>
    </row>
    <row r="543" spans="5:7" ht="15">
      <c r="E543" s="2"/>
      <c r="F543" s="2"/>
      <c r="G543" s="2"/>
    </row>
    <row r="544" spans="5:7" ht="15">
      <c r="E544" s="2"/>
      <c r="F544" s="2"/>
      <c r="G544" s="2"/>
    </row>
    <row r="545" spans="5:7" ht="15">
      <c r="E545" s="2"/>
      <c r="F545" s="2"/>
      <c r="G545" s="2"/>
    </row>
    <row r="546" spans="5:7" ht="15">
      <c r="E546" s="2"/>
      <c r="F546" s="2"/>
      <c r="G546" s="2"/>
    </row>
    <row r="547" spans="5:7" ht="15">
      <c r="E547" s="2"/>
      <c r="F547" s="2"/>
      <c r="G547" s="2"/>
    </row>
    <row r="548" spans="5:7" ht="15">
      <c r="E548" s="2"/>
      <c r="F548" s="2"/>
      <c r="G548" s="2"/>
    </row>
    <row r="549" spans="5:7" ht="15">
      <c r="E549" s="2"/>
      <c r="F549" s="2"/>
      <c r="G549" s="2"/>
    </row>
    <row r="550" spans="5:7" ht="15">
      <c r="E550" s="2"/>
      <c r="F550" s="2"/>
      <c r="G550" s="2"/>
    </row>
    <row r="551" spans="5:7" ht="15">
      <c r="E551" s="2"/>
      <c r="F551" s="2"/>
      <c r="G551" s="2"/>
    </row>
    <row r="552" spans="5:7" ht="15">
      <c r="E552" s="2"/>
      <c r="F552" s="2"/>
      <c r="G552" s="2"/>
    </row>
    <row r="553" spans="5:7" ht="15">
      <c r="E553" s="2"/>
      <c r="F553" s="2"/>
      <c r="G553" s="2"/>
    </row>
    <row r="554" spans="5:7" ht="15">
      <c r="E554" s="2"/>
      <c r="F554" s="2"/>
      <c r="G554" s="2"/>
    </row>
    <row r="555" spans="5:7" ht="15">
      <c r="E555" s="2"/>
      <c r="F555" s="2"/>
      <c r="G555" s="2"/>
    </row>
    <row r="556" spans="5:7" ht="15">
      <c r="E556" s="2"/>
      <c r="F556" s="2"/>
      <c r="G556" s="2"/>
    </row>
    <row r="557" spans="5:7" ht="15">
      <c r="E557" s="2"/>
      <c r="F557" s="2"/>
      <c r="G557" s="2"/>
    </row>
    <row r="558" spans="5:7" ht="15">
      <c r="E558" s="2"/>
      <c r="F558" s="2"/>
      <c r="G558" s="2"/>
    </row>
    <row r="559" spans="5:7" ht="15">
      <c r="E559" s="2"/>
      <c r="F559" s="2"/>
      <c r="G559" s="2"/>
    </row>
    <row r="560" spans="5:7" ht="15">
      <c r="E560" s="2"/>
      <c r="F560" s="2"/>
      <c r="G560" s="2"/>
    </row>
    <row r="561" spans="5:7" ht="15">
      <c r="E561" s="2"/>
      <c r="F561" s="2"/>
      <c r="G561" s="2"/>
    </row>
    <row r="562" spans="5:7" ht="15">
      <c r="E562" s="2"/>
      <c r="F562" s="2"/>
      <c r="G562" s="2"/>
    </row>
    <row r="563" spans="5:7" ht="15">
      <c r="E563" s="2"/>
      <c r="F563" s="2"/>
      <c r="G563" s="2"/>
    </row>
    <row r="564" spans="5:7" ht="15">
      <c r="E564" s="2"/>
      <c r="F564" s="2"/>
      <c r="G564" s="2"/>
    </row>
    <row r="565" spans="5:7" ht="15">
      <c r="E565" s="2"/>
      <c r="F565" s="2"/>
      <c r="G565" s="2"/>
    </row>
    <row r="566" spans="5:7" ht="15">
      <c r="E566" s="2"/>
      <c r="F566" s="2"/>
      <c r="G566" s="2"/>
    </row>
    <row r="567" spans="5:7" ht="15">
      <c r="E567" s="2"/>
      <c r="F567" s="2"/>
      <c r="G567" s="2"/>
    </row>
    <row r="568" spans="5:7" ht="15">
      <c r="E568" s="2"/>
      <c r="F568" s="2"/>
      <c r="G568" s="2"/>
    </row>
    <row r="569" spans="5:7" ht="15">
      <c r="E569" s="2"/>
      <c r="F569" s="2"/>
      <c r="G569" s="2"/>
    </row>
    <row r="570" spans="5:7" ht="15">
      <c r="E570" s="2"/>
      <c r="F570" s="2"/>
      <c r="G570" s="2"/>
    </row>
    <row r="571" spans="5:7" ht="15">
      <c r="E571" s="2"/>
      <c r="F571" s="2"/>
      <c r="G571" s="2"/>
    </row>
    <row r="572" spans="5:7" ht="15">
      <c r="E572" s="2"/>
      <c r="F572" s="2"/>
      <c r="G572" s="2"/>
    </row>
    <row r="573" spans="5:7" ht="15">
      <c r="E573" s="2"/>
      <c r="F573" s="2"/>
      <c r="G573" s="2"/>
    </row>
    <row r="574" spans="5:7" ht="15">
      <c r="E574" s="2"/>
      <c r="F574" s="2"/>
      <c r="G574" s="2"/>
    </row>
    <row r="575" spans="5:7" ht="15">
      <c r="E575" s="2"/>
      <c r="F575" s="2"/>
      <c r="G575" s="2"/>
    </row>
    <row r="576" spans="5:7" ht="15">
      <c r="E576" s="2"/>
      <c r="F576" s="2"/>
      <c r="G576" s="2"/>
    </row>
    <row r="577" spans="5:7" ht="15">
      <c r="E577" s="2"/>
      <c r="F577" s="2"/>
      <c r="G577" s="2"/>
    </row>
    <row r="578" spans="5:7" ht="15">
      <c r="E578" s="2"/>
      <c r="F578" s="2"/>
      <c r="G578" s="2"/>
    </row>
    <row r="579" spans="5:7" ht="15">
      <c r="E579" s="2"/>
      <c r="F579" s="2"/>
      <c r="G579" s="2"/>
    </row>
    <row r="580" spans="5:7" ht="15">
      <c r="E580" s="2"/>
      <c r="F580" s="2"/>
      <c r="G580" s="2"/>
    </row>
    <row r="581" spans="5:7" ht="15">
      <c r="E581" s="2"/>
      <c r="F581" s="2"/>
      <c r="G581" s="2"/>
    </row>
    <row r="582" spans="5:7" ht="15">
      <c r="E582" s="2"/>
      <c r="F582" s="2"/>
      <c r="G582" s="2"/>
    </row>
    <row r="583" spans="5:7" ht="15">
      <c r="E583" s="2"/>
      <c r="F583" s="2"/>
      <c r="G583" s="2"/>
    </row>
    <row r="584" spans="5:7" ht="15">
      <c r="E584" s="2"/>
      <c r="F584" s="2"/>
      <c r="G584" s="2"/>
    </row>
    <row r="585" spans="5:7" ht="15">
      <c r="E585" s="2"/>
      <c r="F585" s="2"/>
      <c r="G585" s="2"/>
    </row>
    <row r="586" spans="5:7" ht="15">
      <c r="E586" s="2"/>
      <c r="F586" s="2"/>
      <c r="G586" s="2"/>
    </row>
    <row r="587" spans="5:7" ht="15">
      <c r="E587" s="2"/>
      <c r="F587" s="2"/>
      <c r="G587" s="2"/>
    </row>
    <row r="588" spans="5:7" ht="15">
      <c r="E588" s="2"/>
      <c r="F588" s="2"/>
      <c r="G588" s="2"/>
    </row>
    <row r="589" spans="5:7" ht="15">
      <c r="E589" s="2"/>
      <c r="F589" s="2"/>
      <c r="G589" s="2"/>
    </row>
    <row r="590" spans="5:7" ht="15">
      <c r="E590" s="2"/>
      <c r="F590" s="2"/>
      <c r="G590" s="2"/>
    </row>
    <row r="591" spans="5:7" ht="15">
      <c r="E591" s="2"/>
      <c r="F591" s="2"/>
      <c r="G591" s="2"/>
    </row>
    <row r="592" spans="5:7" ht="15">
      <c r="E592" s="2"/>
      <c r="F592" s="2"/>
      <c r="G592" s="2"/>
    </row>
    <row r="593" spans="5:7" ht="15">
      <c r="E593" s="2"/>
      <c r="F593" s="2"/>
      <c r="G593" s="2"/>
    </row>
    <row r="594" spans="5:7" ht="15">
      <c r="E594" s="2"/>
      <c r="F594" s="2"/>
      <c r="G594" s="2"/>
    </row>
    <row r="595" spans="5:7" ht="15">
      <c r="E595" s="2"/>
      <c r="F595" s="2"/>
      <c r="G595" s="2"/>
    </row>
    <row r="596" spans="5:7" ht="15">
      <c r="E596" s="2"/>
      <c r="F596" s="2"/>
      <c r="G596" s="2"/>
    </row>
    <row r="597" spans="5:7" ht="15">
      <c r="E597" s="2"/>
      <c r="F597" s="2"/>
      <c r="G597" s="2"/>
    </row>
    <row r="598" spans="5:7" ht="15">
      <c r="E598" s="2"/>
      <c r="F598" s="2"/>
      <c r="G598" s="2"/>
    </row>
    <row r="599" spans="5:7" ht="15">
      <c r="E599" s="2"/>
      <c r="F599" s="2"/>
      <c r="G599" s="2"/>
    </row>
    <row r="600" spans="5:7" ht="15">
      <c r="E600" s="2"/>
      <c r="F600" s="2"/>
      <c r="G600" s="2"/>
    </row>
    <row r="601" spans="5:7" ht="15">
      <c r="E601" s="2"/>
      <c r="F601" s="2"/>
      <c r="G601" s="2"/>
    </row>
    <row r="602" spans="5:7" ht="15">
      <c r="E602" s="2"/>
      <c r="F602" s="2"/>
      <c r="G602" s="2"/>
    </row>
    <row r="603" spans="5:7" ht="15">
      <c r="E603" s="2"/>
      <c r="F603" s="2"/>
      <c r="G603" s="2"/>
    </row>
    <row r="604" spans="5:7" ht="15">
      <c r="E604" s="2"/>
      <c r="F604" s="2"/>
      <c r="G604" s="2"/>
    </row>
    <row r="605" spans="5:7" ht="15">
      <c r="E605" s="2"/>
      <c r="F605" s="2"/>
      <c r="G605" s="2"/>
    </row>
    <row r="606" spans="5:7" ht="15">
      <c r="E606" s="2"/>
      <c r="F606" s="2"/>
      <c r="G606" s="2"/>
    </row>
    <row r="607" spans="5:7" ht="15">
      <c r="E607" s="2"/>
      <c r="F607" s="2"/>
      <c r="G607" s="2"/>
    </row>
    <row r="608" spans="5:7" ht="15">
      <c r="E608" s="2"/>
      <c r="F608" s="2"/>
      <c r="G608" s="2"/>
    </row>
    <row r="609" spans="5:7" ht="15">
      <c r="E609" s="2"/>
      <c r="F609" s="2"/>
      <c r="G609" s="2"/>
    </row>
    <row r="610" spans="5:7" ht="15">
      <c r="E610" s="2"/>
      <c r="F610" s="2"/>
      <c r="G610" s="2"/>
    </row>
    <row r="611" spans="5:7" ht="15">
      <c r="E611" s="2"/>
      <c r="F611" s="2"/>
      <c r="G611" s="2"/>
    </row>
    <row r="612" spans="5:7" ht="15">
      <c r="E612" s="2"/>
      <c r="F612" s="2"/>
      <c r="G612" s="2"/>
    </row>
    <row r="613" spans="5:7" ht="15">
      <c r="E613" s="2"/>
      <c r="F613" s="2"/>
      <c r="G613" s="2"/>
    </row>
    <row r="614" spans="5:7" ht="15">
      <c r="E614" s="2"/>
      <c r="F614" s="2"/>
      <c r="G614" s="2"/>
    </row>
    <row r="615" spans="5:7" ht="15">
      <c r="E615" s="2"/>
      <c r="F615" s="2"/>
      <c r="G615" s="2"/>
    </row>
    <row r="616" spans="5:7" ht="15">
      <c r="E616" s="2"/>
      <c r="F616" s="2"/>
      <c r="G616" s="2"/>
    </row>
    <row r="617" spans="5:7" ht="15">
      <c r="E617" s="2"/>
      <c r="F617" s="2"/>
      <c r="G617" s="2"/>
    </row>
    <row r="618" spans="5:7" ht="15">
      <c r="E618" s="2"/>
      <c r="F618" s="2"/>
      <c r="G618" s="2"/>
    </row>
    <row r="619" spans="5:7" ht="15">
      <c r="E619" s="2"/>
      <c r="F619" s="2"/>
      <c r="G619" s="2"/>
    </row>
    <row r="620" spans="5:7" ht="15">
      <c r="E620" s="2"/>
      <c r="F620" s="2"/>
      <c r="G620" s="2"/>
    </row>
    <row r="621" spans="5:7" ht="15">
      <c r="E621" s="2"/>
      <c r="F621" s="2"/>
      <c r="G621" s="2"/>
    </row>
    <row r="622" spans="5:7" ht="15">
      <c r="E622" s="2"/>
      <c r="F622" s="2"/>
      <c r="G622" s="2"/>
    </row>
    <row r="623" spans="5:7" ht="15">
      <c r="E623" s="2"/>
      <c r="F623" s="2"/>
      <c r="G623" s="2"/>
    </row>
    <row r="624" spans="5:7" ht="15">
      <c r="E624" s="2"/>
      <c r="F624" s="2"/>
      <c r="G624" s="2"/>
    </row>
    <row r="625" spans="5:7" ht="15">
      <c r="E625" s="2"/>
      <c r="F625" s="2"/>
      <c r="G625" s="2"/>
    </row>
    <row r="626" spans="5:7" ht="15">
      <c r="E626" s="2"/>
      <c r="F626" s="2"/>
      <c r="G626" s="2"/>
    </row>
    <row r="627" spans="5:7" ht="15">
      <c r="E627" s="2"/>
      <c r="F627" s="2"/>
      <c r="G627" s="2"/>
    </row>
    <row r="628" spans="5:7" ht="15">
      <c r="E628" s="2"/>
      <c r="F628" s="2"/>
      <c r="G628" s="2"/>
    </row>
    <row r="629" spans="5:7" ht="15">
      <c r="E629" s="2"/>
      <c r="F629" s="2"/>
      <c r="G629" s="2"/>
    </row>
    <row r="630" spans="5:7" ht="15">
      <c r="E630" s="2"/>
      <c r="F630" s="2"/>
      <c r="G630" s="2"/>
    </row>
    <row r="631" spans="5:7" ht="15">
      <c r="E631" s="2"/>
      <c r="F631" s="2"/>
      <c r="G631" s="2"/>
    </row>
    <row r="632" spans="5:7" ht="15">
      <c r="E632" s="2"/>
      <c r="F632" s="2"/>
      <c r="G632" s="2"/>
    </row>
    <row r="633" spans="5:7" ht="15">
      <c r="E633" s="2"/>
      <c r="F633" s="2"/>
      <c r="G633" s="2"/>
    </row>
    <row r="634" spans="5:7" ht="15">
      <c r="E634" s="2"/>
      <c r="F634" s="2"/>
      <c r="G634" s="2"/>
    </row>
    <row r="635" spans="5:7" ht="15">
      <c r="E635" s="2"/>
      <c r="F635" s="2"/>
      <c r="G635" s="2"/>
    </row>
    <row r="636" spans="5:7" ht="15">
      <c r="E636" s="2"/>
      <c r="F636" s="2"/>
      <c r="G636" s="2"/>
    </row>
    <row r="637" spans="5:7" ht="15">
      <c r="E637" s="2"/>
      <c r="F637" s="2"/>
      <c r="G637" s="2"/>
    </row>
    <row r="638" spans="5:7" ht="15">
      <c r="E638" s="2"/>
      <c r="F638" s="2"/>
      <c r="G638" s="2"/>
    </row>
    <row r="639" spans="5:7" ht="15">
      <c r="E639" s="2"/>
      <c r="F639" s="2"/>
      <c r="G639" s="2"/>
    </row>
    <row r="640" spans="5:7" ht="15">
      <c r="E640" s="2"/>
      <c r="F640" s="2"/>
      <c r="G640" s="2"/>
    </row>
    <row r="641" spans="5:7" ht="15">
      <c r="E641" s="2"/>
      <c r="F641" s="2"/>
      <c r="G641" s="2"/>
    </row>
    <row r="642" spans="5:7" ht="15">
      <c r="E642" s="2"/>
      <c r="F642" s="2"/>
      <c r="G642" s="2"/>
    </row>
    <row r="643" spans="5:7" ht="15">
      <c r="E643" s="2"/>
      <c r="F643" s="2"/>
      <c r="G643" s="2"/>
    </row>
    <row r="644" spans="5:7" ht="15">
      <c r="E644" s="2"/>
      <c r="F644" s="2"/>
      <c r="G644" s="2"/>
    </row>
    <row r="645" spans="5:7" ht="15">
      <c r="E645" s="2"/>
      <c r="F645" s="2"/>
      <c r="G645" s="2"/>
    </row>
    <row r="646" spans="5:7" ht="15">
      <c r="E646" s="2"/>
      <c r="F646" s="2"/>
      <c r="G646" s="2"/>
    </row>
    <row r="647" spans="5:7" ht="15">
      <c r="E647" s="2"/>
      <c r="F647" s="2"/>
      <c r="G647" s="2"/>
    </row>
    <row r="648" spans="5:7" ht="15">
      <c r="E648" s="2"/>
      <c r="F648" s="2"/>
      <c r="G648" s="2"/>
    </row>
    <row r="649" spans="5:7" ht="15">
      <c r="E649" s="2"/>
      <c r="F649" s="2"/>
      <c r="G649" s="2"/>
    </row>
    <row r="650" spans="5:7" ht="15">
      <c r="E650" s="2"/>
      <c r="F650" s="2"/>
      <c r="G650" s="2"/>
    </row>
    <row r="651" spans="5:7" ht="15">
      <c r="E651" s="2"/>
      <c r="F651" s="2"/>
      <c r="G651" s="2"/>
    </row>
    <row r="652" spans="5:7" ht="15">
      <c r="E652" s="2"/>
      <c r="F652" s="2"/>
      <c r="G652" s="2"/>
    </row>
    <row r="653" spans="5:7" ht="15">
      <c r="E653" s="2"/>
      <c r="F653" s="2"/>
      <c r="G653" s="2"/>
    </row>
    <row r="654" spans="5:7" ht="15">
      <c r="E654" s="2"/>
      <c r="F654" s="2"/>
      <c r="G654" s="2"/>
    </row>
    <row r="655" spans="5:7" ht="15">
      <c r="E655" s="2"/>
      <c r="F655" s="2"/>
      <c r="G655" s="2"/>
    </row>
    <row r="656" spans="5:7" ht="15">
      <c r="E656" s="2"/>
      <c r="F656" s="2"/>
      <c r="G656" s="2"/>
    </row>
    <row r="657" spans="5:7" ht="15">
      <c r="E657" s="2"/>
      <c r="F657" s="2"/>
      <c r="G657" s="2"/>
    </row>
    <row r="658" spans="5:7" ht="15">
      <c r="E658" s="2"/>
      <c r="F658" s="2"/>
      <c r="G658" s="2"/>
    </row>
    <row r="659" spans="5:7" ht="15">
      <c r="E659" s="2"/>
      <c r="F659" s="2"/>
      <c r="G659" s="2"/>
    </row>
    <row r="660" spans="5:7" ht="15">
      <c r="E660" s="2"/>
      <c r="F660" s="2"/>
      <c r="G660" s="2"/>
    </row>
    <row r="661" spans="5:7" ht="15">
      <c r="E661" s="2"/>
      <c r="F661" s="2"/>
      <c r="G661" s="2"/>
    </row>
    <row r="662" spans="5:7" ht="15">
      <c r="E662" s="2"/>
      <c r="F662" s="2"/>
      <c r="G662" s="2"/>
    </row>
    <row r="663" spans="5:7" ht="15">
      <c r="E663" s="2"/>
      <c r="F663" s="2"/>
      <c r="G663" s="2"/>
    </row>
    <row r="664" spans="5:7" ht="15">
      <c r="E664" s="2"/>
      <c r="F664" s="2"/>
      <c r="G664" s="2"/>
    </row>
    <row r="665" spans="5:7" ht="15">
      <c r="E665" s="2"/>
      <c r="F665" s="2"/>
      <c r="G665" s="2"/>
    </row>
    <row r="666" spans="5:7" ht="15">
      <c r="E666" s="2"/>
      <c r="F666" s="2"/>
      <c r="G666" s="2"/>
    </row>
    <row r="667" spans="5:7" ht="15">
      <c r="E667" s="2"/>
      <c r="F667" s="2"/>
      <c r="G667" s="2"/>
    </row>
    <row r="668" spans="5:7" ht="15">
      <c r="E668" s="2"/>
      <c r="F668" s="2"/>
      <c r="G668" s="2"/>
    </row>
    <row r="669" spans="5:7" ht="15">
      <c r="E669" s="2"/>
      <c r="F669" s="2"/>
      <c r="G669" s="2"/>
    </row>
    <row r="670" spans="5:7" ht="15">
      <c r="E670" s="2"/>
      <c r="F670" s="2"/>
      <c r="G670" s="2"/>
    </row>
    <row r="671" spans="5:7" ht="15">
      <c r="E671" s="2"/>
      <c r="F671" s="2"/>
      <c r="G671" s="2"/>
    </row>
    <row r="672" spans="5:7" ht="15">
      <c r="E672" s="2"/>
      <c r="F672" s="2"/>
      <c r="G672" s="2"/>
    </row>
    <row r="673" spans="5:7" ht="15">
      <c r="E673" s="2"/>
      <c r="F673" s="2"/>
      <c r="G673" s="2"/>
    </row>
    <row r="674" spans="5:7" ht="15">
      <c r="E674" s="2"/>
      <c r="F674" s="2"/>
      <c r="G674" s="2"/>
    </row>
    <row r="675" spans="5:7" ht="15">
      <c r="E675" s="2"/>
      <c r="F675" s="2"/>
      <c r="G675" s="2"/>
    </row>
    <row r="676" spans="5:7" ht="15">
      <c r="E676" s="2"/>
      <c r="F676" s="2"/>
      <c r="G676" s="2"/>
    </row>
    <row r="677" spans="5:7" ht="15">
      <c r="E677" s="2"/>
      <c r="F677" s="2"/>
      <c r="G677" s="2"/>
    </row>
    <row r="678" spans="5:7" ht="15">
      <c r="E678" s="2"/>
      <c r="F678" s="2"/>
      <c r="G678" s="2"/>
    </row>
    <row r="679" spans="5:7" ht="15">
      <c r="E679" s="2"/>
      <c r="F679" s="2"/>
      <c r="G679" s="2"/>
    </row>
    <row r="680" spans="5:7" ht="15">
      <c r="E680" s="2"/>
      <c r="F680" s="2"/>
      <c r="G680" s="2"/>
    </row>
    <row r="681" spans="5:7" ht="15">
      <c r="E681" s="2"/>
      <c r="F681" s="2"/>
      <c r="G681" s="2"/>
    </row>
    <row r="682" spans="5:7" ht="15">
      <c r="E682" s="2"/>
      <c r="F682" s="2"/>
      <c r="G682" s="2"/>
    </row>
    <row r="683" spans="5:7" ht="15">
      <c r="E683" s="2"/>
      <c r="F683" s="2"/>
      <c r="G683" s="2"/>
    </row>
    <row r="684" spans="5:7" ht="15">
      <c r="E684" s="2"/>
      <c r="F684" s="2"/>
      <c r="G684" s="2"/>
    </row>
    <row r="685" spans="5:7" ht="15">
      <c r="E685" s="2"/>
      <c r="F685" s="2"/>
      <c r="G685" s="2"/>
    </row>
    <row r="686" spans="5:7" ht="15">
      <c r="E686" s="2"/>
      <c r="F686" s="2"/>
      <c r="G686" s="2"/>
    </row>
    <row r="687" spans="5:7" ht="15">
      <c r="E687" s="2"/>
      <c r="F687" s="2"/>
      <c r="G687" s="2"/>
    </row>
    <row r="688" spans="5:7" ht="15">
      <c r="E688" s="2"/>
      <c r="F688" s="2"/>
      <c r="G688" s="2"/>
    </row>
    <row r="689" spans="5:7" ht="15">
      <c r="E689" s="2"/>
      <c r="F689" s="2"/>
      <c r="G689" s="2"/>
    </row>
    <row r="690" spans="5:7" ht="15">
      <c r="E690" s="2"/>
      <c r="F690" s="2"/>
      <c r="G690" s="2"/>
    </row>
    <row r="691" spans="5:7" ht="15">
      <c r="E691" s="2"/>
      <c r="F691" s="2"/>
      <c r="G691" s="2"/>
    </row>
    <row r="692" spans="5:7" ht="15">
      <c r="E692" s="2"/>
      <c r="F692" s="2"/>
      <c r="G692" s="2"/>
    </row>
    <row r="693" spans="5:7" ht="15">
      <c r="E693" s="2"/>
      <c r="F693" s="2"/>
      <c r="G693" s="2"/>
    </row>
    <row r="694" spans="5:7" ht="15">
      <c r="E694" s="2"/>
      <c r="F694" s="2"/>
      <c r="G694" s="2"/>
    </row>
    <row r="695" spans="5:7" ht="15">
      <c r="E695" s="2"/>
      <c r="F695" s="2"/>
      <c r="G695" s="2"/>
    </row>
    <row r="696" spans="5:7" ht="15">
      <c r="E696" s="2"/>
      <c r="F696" s="2"/>
      <c r="G696" s="2"/>
    </row>
    <row r="697" spans="5:7" ht="15">
      <c r="E697" s="2"/>
      <c r="F697" s="2"/>
      <c r="G697" s="2"/>
    </row>
    <row r="698" spans="5:7" ht="15">
      <c r="E698" s="2"/>
      <c r="F698" s="2"/>
      <c r="G698" s="2"/>
    </row>
    <row r="699" spans="5:7" ht="15">
      <c r="E699" s="2"/>
      <c r="F699" s="2"/>
      <c r="G699" s="2"/>
    </row>
    <row r="700" spans="5:7" ht="15">
      <c r="E700" s="2"/>
      <c r="F700" s="2"/>
      <c r="G700" s="2"/>
    </row>
    <row r="701" spans="5:7" ht="15">
      <c r="E701" s="2"/>
      <c r="F701" s="2"/>
      <c r="G701" s="2"/>
    </row>
    <row r="702" spans="5:7" ht="15">
      <c r="E702" s="2"/>
      <c r="F702" s="2"/>
      <c r="G702" s="2"/>
    </row>
    <row r="703" spans="5:7" ht="15">
      <c r="E703" s="2"/>
      <c r="F703" s="2"/>
      <c r="G703" s="2"/>
    </row>
    <row r="704" spans="5:7" ht="15">
      <c r="E704" s="2"/>
      <c r="F704" s="2"/>
      <c r="G704" s="2"/>
    </row>
    <row r="705" spans="5:7" ht="15">
      <c r="E705" s="2"/>
      <c r="F705" s="2"/>
      <c r="G705" s="2"/>
    </row>
    <row r="706" spans="5:7" ht="15">
      <c r="E706" s="2"/>
      <c r="F706" s="2"/>
      <c r="G706" s="2"/>
    </row>
    <row r="707" spans="5:7" ht="15">
      <c r="E707" s="2"/>
      <c r="F707" s="2"/>
      <c r="G707" s="2"/>
    </row>
    <row r="708" spans="5:7" ht="15">
      <c r="E708" s="2"/>
      <c r="F708" s="2"/>
      <c r="G708" s="2"/>
    </row>
    <row r="709" spans="5:7" ht="15">
      <c r="E709" s="2"/>
      <c r="F709" s="2"/>
      <c r="G709" s="2"/>
    </row>
    <row r="710" spans="5:7" ht="15">
      <c r="E710" s="2"/>
      <c r="F710" s="2"/>
      <c r="G710" s="2"/>
    </row>
    <row r="711" spans="5:7" ht="15">
      <c r="E711" s="2"/>
      <c r="F711" s="2"/>
      <c r="G711" s="2"/>
    </row>
    <row r="712" spans="5:7" ht="15">
      <c r="E712" s="2"/>
      <c r="F712" s="2"/>
      <c r="G712" s="2"/>
    </row>
    <row r="713" spans="5:7" ht="15">
      <c r="E713" s="2"/>
      <c r="F713" s="2"/>
      <c r="G713" s="2"/>
    </row>
    <row r="714" spans="5:7" ht="15">
      <c r="E714" s="2"/>
      <c r="F714" s="2"/>
      <c r="G714" s="2"/>
    </row>
    <row r="715" spans="5:7" ht="15">
      <c r="E715" s="2"/>
      <c r="F715" s="2"/>
      <c r="G715" s="2"/>
    </row>
    <row r="716" spans="5:7" ht="15">
      <c r="E716" s="2"/>
      <c r="F716" s="2"/>
      <c r="G716" s="2"/>
    </row>
    <row r="717" spans="5:7" ht="15">
      <c r="E717" s="2"/>
      <c r="F717" s="2"/>
      <c r="G717" s="2"/>
    </row>
    <row r="718" spans="5:7" ht="15">
      <c r="E718" s="2"/>
      <c r="F718" s="2"/>
      <c r="G718" s="2"/>
    </row>
    <row r="719" spans="5:7" ht="15">
      <c r="E719" s="2"/>
      <c r="F719" s="2"/>
      <c r="G719" s="2"/>
    </row>
    <row r="720" spans="5:7" ht="15">
      <c r="E720" s="2"/>
      <c r="F720" s="2"/>
      <c r="G720" s="2"/>
    </row>
    <row r="721" spans="5:7" ht="15">
      <c r="E721" s="2"/>
      <c r="F721" s="2"/>
      <c r="G721" s="2"/>
    </row>
    <row r="722" spans="5:7" ht="15">
      <c r="E722" s="2"/>
      <c r="F722" s="2"/>
      <c r="G722" s="2"/>
    </row>
    <row r="723" spans="5:7" ht="15">
      <c r="E723" s="2"/>
      <c r="F723" s="2"/>
      <c r="G723" s="2"/>
    </row>
    <row r="724" spans="5:7" ht="15">
      <c r="E724" s="2"/>
      <c r="F724" s="2"/>
      <c r="G724" s="2"/>
    </row>
    <row r="725" spans="5:7" ht="15">
      <c r="E725" s="2"/>
      <c r="F725" s="2"/>
      <c r="G725" s="2"/>
    </row>
    <row r="726" spans="5:7" ht="15">
      <c r="E726" s="2"/>
      <c r="F726" s="2"/>
      <c r="G726" s="2"/>
    </row>
    <row r="727" spans="5:7" ht="15">
      <c r="E727" s="2"/>
      <c r="F727" s="2"/>
      <c r="G727" s="2"/>
    </row>
    <row r="728" spans="5:7" ht="15">
      <c r="E728" s="2"/>
      <c r="F728" s="2"/>
      <c r="G728" s="2"/>
    </row>
    <row r="729" spans="5:7" ht="15">
      <c r="E729" s="2"/>
      <c r="F729" s="2"/>
      <c r="G729" s="2"/>
    </row>
    <row r="730" spans="5:7" ht="15">
      <c r="E730" s="2"/>
      <c r="F730" s="2"/>
      <c r="G730" s="2"/>
    </row>
    <row r="731" spans="5:7" ht="15">
      <c r="E731" s="2"/>
      <c r="F731" s="2"/>
      <c r="G731" s="2"/>
    </row>
    <row r="732" spans="5:7" ht="15">
      <c r="E732" s="2"/>
      <c r="F732" s="2"/>
      <c r="G732" s="2"/>
    </row>
    <row r="733" spans="5:7" ht="15">
      <c r="E733" s="2"/>
      <c r="F733" s="2"/>
      <c r="G733" s="2"/>
    </row>
    <row r="734" spans="5:7" ht="15">
      <c r="E734" s="2"/>
      <c r="F734" s="2"/>
      <c r="G734" s="2"/>
    </row>
    <row r="735" spans="5:7" ht="15">
      <c r="E735" s="2"/>
      <c r="F735" s="2"/>
      <c r="G735" s="2"/>
    </row>
    <row r="736" spans="5:7" ht="15">
      <c r="E736" s="2"/>
      <c r="F736" s="2"/>
      <c r="G736" s="2"/>
    </row>
    <row r="737" spans="5:7" ht="15">
      <c r="E737" s="2"/>
      <c r="F737" s="2"/>
      <c r="G737" s="2"/>
    </row>
    <row r="738" spans="5:7" ht="15">
      <c r="E738" s="2"/>
      <c r="F738" s="2"/>
      <c r="G738" s="2"/>
    </row>
    <row r="739" spans="5:7" ht="15">
      <c r="E739" s="2"/>
      <c r="F739" s="2"/>
      <c r="G739" s="2"/>
    </row>
    <row r="740" spans="5:7" ht="15">
      <c r="E740" s="2"/>
      <c r="F740" s="2"/>
      <c r="G740" s="2"/>
    </row>
    <row r="741" spans="5:7" ht="15">
      <c r="E741" s="2"/>
      <c r="F741" s="2"/>
      <c r="G741" s="2"/>
    </row>
    <row r="742" spans="5:7" ht="15">
      <c r="E742" s="2"/>
      <c r="F742" s="2"/>
      <c r="G742" s="2"/>
    </row>
    <row r="743" spans="5:7" ht="15">
      <c r="E743" s="2"/>
      <c r="F743" s="2"/>
      <c r="G743" s="2"/>
    </row>
    <row r="744" spans="5:7" ht="15">
      <c r="E744" s="2"/>
      <c r="F744" s="2"/>
      <c r="G744" s="2"/>
    </row>
    <row r="745" spans="5:7" ht="15">
      <c r="E745" s="2"/>
      <c r="F745" s="2"/>
      <c r="G745" s="2"/>
    </row>
    <row r="746" spans="5:7" ht="15">
      <c r="E746" s="2"/>
      <c r="F746" s="2"/>
      <c r="G746" s="2"/>
    </row>
    <row r="747" spans="5:7" ht="15">
      <c r="E747" s="2"/>
      <c r="F747" s="2"/>
      <c r="G747" s="2"/>
    </row>
    <row r="748" spans="5:7" ht="15">
      <c r="E748" s="2"/>
      <c r="F748" s="2"/>
      <c r="G748" s="2"/>
    </row>
    <row r="749" spans="5:7" ht="15">
      <c r="E749" s="2"/>
      <c r="F749" s="2"/>
      <c r="G749" s="2"/>
    </row>
    <row r="750" spans="5:7" ht="15">
      <c r="E750" s="2"/>
      <c r="F750" s="2"/>
      <c r="G750" s="2"/>
    </row>
    <row r="751" spans="5:7" ht="15">
      <c r="E751" s="2"/>
      <c r="F751" s="2"/>
      <c r="G751" s="2"/>
    </row>
    <row r="752" spans="5:7" ht="15">
      <c r="E752" s="2"/>
      <c r="F752" s="2"/>
      <c r="G752" s="2"/>
    </row>
    <row r="753" spans="5:7" ht="15">
      <c r="E753" s="2"/>
      <c r="F753" s="2"/>
      <c r="G753" s="2"/>
    </row>
    <row r="754" spans="5:7" ht="15">
      <c r="E754" s="2"/>
      <c r="F754" s="2"/>
      <c r="G754" s="2"/>
    </row>
    <row r="755" spans="5:7" ht="15">
      <c r="E755" s="2"/>
      <c r="F755" s="2"/>
      <c r="G755" s="2"/>
    </row>
    <row r="756" spans="5:7" ht="15">
      <c r="E756" s="2"/>
      <c r="F756" s="2"/>
      <c r="G756" s="2"/>
    </row>
    <row r="757" spans="5:7" ht="15">
      <c r="E757" s="2"/>
      <c r="F757" s="2"/>
      <c r="G757" s="2"/>
    </row>
    <row r="758" spans="5:7" ht="15">
      <c r="E758" s="2"/>
      <c r="F758" s="2"/>
      <c r="G758" s="2"/>
    </row>
    <row r="759" spans="5:7" ht="15">
      <c r="E759" s="2"/>
      <c r="F759" s="2"/>
      <c r="G759" s="2"/>
    </row>
    <row r="760" spans="5:7" ht="15">
      <c r="E760" s="2"/>
      <c r="F760" s="2"/>
      <c r="G760" s="2"/>
    </row>
    <row r="761" spans="5:7" ht="15">
      <c r="E761" s="2"/>
      <c r="F761" s="2"/>
      <c r="G761" s="2"/>
    </row>
    <row r="762" spans="5:7" ht="15">
      <c r="E762" s="2"/>
      <c r="F762" s="2"/>
      <c r="G762" s="2"/>
    </row>
    <row r="763" spans="5:7" ht="15">
      <c r="E763" s="2"/>
      <c r="F763" s="2"/>
      <c r="G763" s="2"/>
    </row>
    <row r="764" spans="5:7" ht="15">
      <c r="E764" s="2"/>
      <c r="F764" s="2"/>
      <c r="G764" s="2"/>
    </row>
    <row r="765" spans="5:7" ht="15">
      <c r="E765" s="2"/>
      <c r="F765" s="2"/>
      <c r="G765" s="2"/>
    </row>
    <row r="766" spans="5:7" ht="15">
      <c r="E766" s="2"/>
      <c r="F766" s="2"/>
      <c r="G766" s="2"/>
    </row>
    <row r="767" spans="5:7" ht="15">
      <c r="E767" s="2"/>
      <c r="F767" s="2"/>
      <c r="G767" s="2"/>
    </row>
    <row r="768" spans="5:7" ht="15">
      <c r="E768" s="2"/>
      <c r="F768" s="2"/>
      <c r="G768" s="2"/>
    </row>
    <row r="769" spans="5:7" ht="15">
      <c r="E769" s="2"/>
      <c r="F769" s="2"/>
      <c r="G769" s="2"/>
    </row>
    <row r="770" spans="5:7" ht="15">
      <c r="E770" s="2"/>
      <c r="F770" s="2"/>
      <c r="G770" s="2"/>
    </row>
    <row r="771" spans="5:7" ht="15">
      <c r="E771" s="2"/>
      <c r="F771" s="2"/>
      <c r="G771" s="2"/>
    </row>
    <row r="772" spans="5:7" ht="15">
      <c r="E772" s="2"/>
      <c r="F772" s="2"/>
      <c r="G772" s="2"/>
    </row>
    <row r="773" spans="5:7" ht="15">
      <c r="E773" s="2"/>
      <c r="F773" s="2"/>
      <c r="G773" s="2"/>
    </row>
    <row r="774" spans="5:7" ht="15">
      <c r="E774" s="2"/>
      <c r="F774" s="2"/>
      <c r="G774" s="2"/>
    </row>
    <row r="775" spans="5:7" ht="15">
      <c r="E775" s="2"/>
      <c r="F775" s="2"/>
      <c r="G775" s="2"/>
    </row>
    <row r="776" spans="5:7" ht="15">
      <c r="E776" s="2"/>
      <c r="F776" s="2"/>
      <c r="G776" s="2"/>
    </row>
    <row r="777" spans="5:7" ht="15">
      <c r="E777" s="2"/>
      <c r="F777" s="2"/>
      <c r="G777" s="2"/>
    </row>
    <row r="778" spans="5:7" ht="15">
      <c r="E778" s="2"/>
      <c r="F778" s="2"/>
      <c r="G778" s="2"/>
    </row>
    <row r="779" spans="5:7" ht="15">
      <c r="E779" s="2"/>
      <c r="F779" s="2"/>
      <c r="G779" s="2"/>
    </row>
    <row r="780" spans="5:7" ht="15">
      <c r="E780" s="2"/>
      <c r="F780" s="2"/>
      <c r="G780" s="2"/>
    </row>
    <row r="781" spans="5:7" ht="15">
      <c r="E781" s="2"/>
      <c r="F781" s="2"/>
      <c r="G781" s="2"/>
    </row>
    <row r="782" spans="5:7" ht="15">
      <c r="E782" s="2"/>
      <c r="F782" s="2"/>
      <c r="G782" s="2"/>
    </row>
    <row r="783" spans="5:7" ht="15">
      <c r="E783" s="2"/>
      <c r="F783" s="2"/>
      <c r="G783" s="2"/>
    </row>
    <row r="784" spans="5:7" ht="15">
      <c r="E784" s="2"/>
      <c r="F784" s="2"/>
      <c r="G784" s="2"/>
    </row>
    <row r="785" spans="5:7" ht="15">
      <c r="E785" s="2"/>
      <c r="F785" s="2"/>
      <c r="G785" s="2"/>
    </row>
    <row r="786" spans="5:7" ht="15">
      <c r="E786" s="2"/>
      <c r="F786" s="2"/>
      <c r="G786" s="2"/>
    </row>
    <row r="787" spans="5:7" ht="15">
      <c r="E787" s="2"/>
      <c r="F787" s="2"/>
      <c r="G787" s="2"/>
    </row>
    <row r="788" spans="5:7" ht="15">
      <c r="E788" s="2"/>
      <c r="F788" s="2"/>
      <c r="G788" s="2"/>
    </row>
    <row r="789" spans="5:7" ht="15">
      <c r="E789" s="2"/>
      <c r="F789" s="2"/>
      <c r="G789" s="2"/>
    </row>
    <row r="790" spans="5:7" ht="15">
      <c r="E790" s="2"/>
      <c r="F790" s="2"/>
      <c r="G790" s="2"/>
    </row>
    <row r="791" spans="5:7" ht="15">
      <c r="E791" s="2"/>
      <c r="F791" s="2"/>
      <c r="G791" s="2"/>
    </row>
    <row r="792" spans="5:7" ht="15">
      <c r="E792" s="2"/>
      <c r="F792" s="2"/>
      <c r="G792" s="2"/>
    </row>
    <row r="793" spans="5:7" ht="15">
      <c r="E793" s="2"/>
      <c r="F793" s="2"/>
      <c r="G793" s="2"/>
    </row>
    <row r="794" spans="5:7" ht="15">
      <c r="E794" s="2"/>
      <c r="F794" s="2"/>
      <c r="G794" s="2"/>
    </row>
    <row r="795" spans="5:7" ht="15">
      <c r="E795" s="2"/>
      <c r="F795" s="2"/>
      <c r="G795" s="2"/>
    </row>
    <row r="796" spans="5:7" ht="15">
      <c r="E796" s="2"/>
      <c r="F796" s="2"/>
      <c r="G796" s="2"/>
    </row>
    <row r="797" spans="5:7" ht="15">
      <c r="E797" s="2"/>
      <c r="F797" s="2"/>
      <c r="G797" s="2"/>
    </row>
    <row r="798" spans="5:7" ht="15">
      <c r="E798" s="2"/>
      <c r="F798" s="2"/>
      <c r="G798" s="2"/>
    </row>
    <row r="799" spans="5:7" ht="15">
      <c r="E799" s="2"/>
      <c r="F799" s="2"/>
      <c r="G799" s="2"/>
    </row>
    <row r="800" spans="5:7" ht="15">
      <c r="E800" s="2"/>
      <c r="F800" s="2"/>
      <c r="G800" s="2"/>
    </row>
    <row r="801" spans="5:7" ht="15">
      <c r="E801" s="2"/>
      <c r="F801" s="2"/>
      <c r="G801" s="2"/>
    </row>
    <row r="802" spans="5:7" ht="15">
      <c r="E802" s="2"/>
      <c r="F802" s="2"/>
      <c r="G802" s="2"/>
    </row>
    <row r="803" spans="5:7" ht="15">
      <c r="E803" s="2"/>
      <c r="F803" s="2"/>
      <c r="G803" s="2"/>
    </row>
    <row r="804" spans="5:7" ht="15">
      <c r="E804" s="2"/>
      <c r="F804" s="2"/>
      <c r="G804" s="2"/>
    </row>
    <row r="805" spans="5:7" ht="15">
      <c r="E805" s="2"/>
      <c r="F805" s="2"/>
      <c r="G805" s="2"/>
    </row>
    <row r="806" spans="5:7" ht="15">
      <c r="E806" s="2"/>
      <c r="F806" s="2"/>
      <c r="G806" s="2"/>
    </row>
    <row r="807" spans="5:7" ht="15">
      <c r="E807" s="2"/>
      <c r="F807" s="2"/>
      <c r="G807" s="2"/>
    </row>
    <row r="808" spans="5:7" ht="15">
      <c r="E808" s="2"/>
      <c r="F808" s="2"/>
      <c r="G808" s="2"/>
    </row>
    <row r="809" spans="5:7" ht="15">
      <c r="E809" s="2"/>
      <c r="F809" s="2"/>
      <c r="G809" s="2"/>
    </row>
    <row r="810" spans="5:7" ht="15">
      <c r="E810" s="2"/>
      <c r="F810" s="2"/>
      <c r="G810" s="2"/>
    </row>
    <row r="811" spans="5:7" ht="15">
      <c r="E811" s="2"/>
      <c r="F811" s="2"/>
      <c r="G811" s="2"/>
    </row>
    <row r="812" spans="5:7" ht="15">
      <c r="E812" s="2"/>
      <c r="F812" s="2"/>
      <c r="G812" s="2"/>
    </row>
    <row r="813" spans="5:7" ht="15">
      <c r="E813" s="2"/>
      <c r="F813" s="2"/>
      <c r="G813" s="2"/>
    </row>
    <row r="814" spans="5:7" ht="15">
      <c r="E814" s="2"/>
      <c r="F814" s="2"/>
      <c r="G814" s="2"/>
    </row>
    <row r="815" spans="5:7" ht="15">
      <c r="E815" s="2"/>
      <c r="F815" s="2"/>
      <c r="G815" s="2"/>
    </row>
    <row r="816" spans="5:7" ht="15">
      <c r="E816" s="2"/>
      <c r="F816" s="2"/>
      <c r="G816" s="2"/>
    </row>
    <row r="817" spans="5:7" ht="15">
      <c r="E817" s="2"/>
      <c r="F817" s="2"/>
      <c r="G817" s="2"/>
    </row>
    <row r="818" spans="5:7" ht="15">
      <c r="E818" s="2"/>
      <c r="F818" s="2"/>
      <c r="G818" s="2"/>
    </row>
    <row r="819" spans="5:7" ht="15">
      <c r="E819" s="2"/>
      <c r="F819" s="2"/>
      <c r="G819" s="2"/>
    </row>
    <row r="820" spans="5:7" ht="15">
      <c r="E820" s="2"/>
      <c r="F820" s="2"/>
      <c r="G820" s="2"/>
    </row>
    <row r="821" spans="5:7" ht="15">
      <c r="E821" s="2"/>
      <c r="F821" s="2"/>
      <c r="G821" s="2"/>
    </row>
    <row r="822" spans="5:7" ht="15">
      <c r="E822" s="2"/>
      <c r="F822" s="2"/>
      <c r="G822" s="2"/>
    </row>
    <row r="823" spans="5:7" ht="15">
      <c r="E823" s="2"/>
      <c r="F823" s="2"/>
      <c r="G823" s="2"/>
    </row>
    <row r="824" spans="5:7" ht="15">
      <c r="E824" s="2"/>
      <c r="F824" s="2"/>
      <c r="G824" s="2"/>
    </row>
    <row r="825" spans="5:7" ht="15">
      <c r="E825" s="2"/>
      <c r="F825" s="2"/>
      <c r="G825" s="2"/>
    </row>
    <row r="826" spans="5:7" ht="15">
      <c r="E826" s="2"/>
      <c r="F826" s="2"/>
      <c r="G826" s="2"/>
    </row>
    <row r="827" spans="5:7" ht="15">
      <c r="E827" s="2"/>
      <c r="F827" s="2"/>
      <c r="G827" s="2"/>
    </row>
    <row r="828" spans="5:7" ht="15">
      <c r="E828" s="2"/>
      <c r="F828" s="2"/>
      <c r="G828" s="2"/>
    </row>
    <row r="829" spans="5:7" ht="15">
      <c r="E829" s="2"/>
      <c r="F829" s="2"/>
      <c r="G829" s="2"/>
    </row>
    <row r="830" spans="5:7" ht="15">
      <c r="E830" s="2"/>
      <c r="F830" s="2"/>
      <c r="G830" s="2"/>
    </row>
    <row r="831" spans="5:7" ht="15">
      <c r="E831" s="2"/>
      <c r="F831" s="2"/>
      <c r="G831" s="2"/>
    </row>
    <row r="832" spans="5:7" ht="15">
      <c r="E832" s="2"/>
      <c r="F832" s="2"/>
      <c r="G832" s="2"/>
    </row>
    <row r="833" spans="5:7" ht="15">
      <c r="E833" s="2"/>
      <c r="F833" s="2"/>
      <c r="G833" s="2"/>
    </row>
    <row r="834" spans="5:7" ht="15">
      <c r="E834" s="2"/>
      <c r="F834" s="2"/>
      <c r="G834" s="2"/>
    </row>
    <row r="835" spans="5:7" ht="15">
      <c r="E835" s="2"/>
      <c r="F835" s="2"/>
      <c r="G835" s="2"/>
    </row>
    <row r="836" spans="5:7" ht="15">
      <c r="E836" s="2"/>
      <c r="F836" s="2"/>
      <c r="G836" s="2"/>
    </row>
    <row r="837" spans="5:7" ht="15">
      <c r="E837" s="2"/>
      <c r="F837" s="2"/>
      <c r="G837" s="2"/>
    </row>
    <row r="838" spans="5:7" ht="15">
      <c r="E838" s="2"/>
      <c r="F838" s="2"/>
      <c r="G838" s="2"/>
    </row>
    <row r="839" spans="5:7" ht="15">
      <c r="E839" s="2"/>
      <c r="F839" s="2"/>
      <c r="G839" s="2"/>
    </row>
    <row r="840" spans="5:7" ht="15">
      <c r="E840" s="2"/>
      <c r="F840" s="2"/>
      <c r="G840" s="2"/>
    </row>
    <row r="841" spans="5:7" ht="15">
      <c r="E841" s="2"/>
      <c r="F841" s="2"/>
      <c r="G841" s="2"/>
    </row>
    <row r="842" spans="5:7" ht="15">
      <c r="E842" s="2"/>
      <c r="F842" s="2"/>
      <c r="G842" s="2"/>
    </row>
    <row r="843" spans="5:7" ht="15">
      <c r="E843" s="2"/>
      <c r="F843" s="2"/>
      <c r="G843" s="2"/>
    </row>
    <row r="844" spans="5:7" ht="15">
      <c r="E844" s="2"/>
      <c r="F844" s="2"/>
      <c r="G844" s="2"/>
    </row>
    <row r="845" spans="5:7" ht="15">
      <c r="E845" s="2"/>
      <c r="F845" s="2"/>
      <c r="G845" s="2"/>
    </row>
    <row r="846" spans="5:7" ht="15">
      <c r="E846" s="2"/>
      <c r="F846" s="2"/>
      <c r="G846" s="2"/>
    </row>
    <row r="847" spans="5:7" ht="15">
      <c r="E847" s="2"/>
      <c r="F847" s="2"/>
      <c r="G847" s="2"/>
    </row>
    <row r="848" spans="5:7" ht="15">
      <c r="E848" s="2"/>
      <c r="F848" s="2"/>
      <c r="G848" s="2"/>
    </row>
    <row r="849" spans="5:7" ht="15">
      <c r="E849" s="2"/>
      <c r="F849" s="2"/>
      <c r="G849" s="2"/>
    </row>
    <row r="850" spans="5:7" ht="15">
      <c r="E850" s="2"/>
      <c r="F850" s="2"/>
      <c r="G850" s="2"/>
    </row>
  </sheetData>
  <sheetProtection/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3" right="0.5905511811023623" top="0.15748031496062992" bottom="0.7480314960629921" header="0.31496062992125984" footer="0.31496062992125984"/>
  <pageSetup horizontalDpi="300" verticalDpi="300" orientation="portrait" r:id="rId2"/>
  <headerFooter>
    <oddHeader>&amp;C&amp;"Arial,Negrita"&amp;12XV AYUNTAMIENTO DE COMONDU, B.C.S.
PRESUPUESTO DE EGRESOS 
EJERCIDO 4TO TRIMESTRE 2017
&amp;10CLASIFICADO POR OBJETO DEL GASTO
</oddHeader>
    <oddFooter>&amp;R&amp;P</oddFooter>
  </headerFooter>
  <ignoredErrors>
    <ignoredError sqref="D63 D4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F28" sqref="F28"/>
    </sheetView>
  </sheetViews>
  <sheetFormatPr defaultColWidth="9.140625" defaultRowHeight="15"/>
  <cols>
    <col min="1" max="1" width="2.7109375" style="22" customWidth="1"/>
    <col min="2" max="2" width="2.7109375" style="21" customWidth="1"/>
    <col min="3" max="3" width="43.00390625" style="22" customWidth="1"/>
    <col min="4" max="5" width="12.7109375" style="22" bestFit="1" customWidth="1"/>
    <col min="6" max="6" width="12.7109375" style="22" customWidth="1"/>
    <col min="7" max="7" width="13.7109375" style="22" bestFit="1" customWidth="1"/>
    <col min="8" max="8" width="11.28125" style="22" hidden="1" customWidth="1"/>
    <col min="9" max="9" width="10.421875" style="22" hidden="1" customWidth="1"/>
    <col min="10" max="10" width="9.140625" style="22" hidden="1" customWidth="1"/>
    <col min="11" max="12" width="0" style="22" hidden="1" customWidth="1"/>
    <col min="13" max="13" width="15.28125" style="22" bestFit="1" customWidth="1"/>
    <col min="14" max="14" width="10.140625" style="22" bestFit="1" customWidth="1"/>
    <col min="15" max="16384" width="9.140625" style="22" customWidth="1"/>
  </cols>
  <sheetData>
    <row r="1" spans="1:10" ht="12.75">
      <c r="A1" s="20"/>
      <c r="C1" s="20"/>
      <c r="D1" s="20"/>
      <c r="E1" s="20"/>
      <c r="F1" s="20"/>
      <c r="G1" s="20"/>
      <c r="H1" s="20"/>
      <c r="I1" s="20"/>
      <c r="J1" s="20"/>
    </row>
    <row r="2" spans="1:10" ht="12.75" hidden="1">
      <c r="A2" s="20"/>
      <c r="C2" s="20"/>
      <c r="D2" s="20"/>
      <c r="E2" s="20"/>
      <c r="F2" s="20"/>
      <c r="G2" s="20"/>
      <c r="H2" s="20"/>
      <c r="I2" s="20"/>
      <c r="J2" s="20"/>
    </row>
    <row r="3" spans="1:10" ht="12.75" hidden="1">
      <c r="A3" s="20"/>
      <c r="C3" s="20"/>
      <c r="D3" s="20"/>
      <c r="E3" s="20"/>
      <c r="F3" s="20"/>
      <c r="G3" s="20"/>
      <c r="H3" s="20"/>
      <c r="I3" s="20"/>
      <c r="J3" s="20"/>
    </row>
    <row r="4" spans="1:10" ht="12.75" hidden="1">
      <c r="A4" s="20"/>
      <c r="C4" s="20"/>
      <c r="D4" s="20"/>
      <c r="E4" s="20"/>
      <c r="F4" s="20"/>
      <c r="G4" s="20"/>
      <c r="H4" s="20"/>
      <c r="I4" s="20"/>
      <c r="J4" s="20"/>
    </row>
    <row r="5" spans="1:10" ht="12.75" hidden="1">
      <c r="A5" s="20"/>
      <c r="C5" s="20"/>
      <c r="D5" s="20"/>
      <c r="E5" s="20"/>
      <c r="F5" s="20"/>
      <c r="G5" s="20"/>
      <c r="H5" s="20"/>
      <c r="I5" s="20"/>
      <c r="J5" s="20"/>
    </row>
    <row r="6" spans="1:10" ht="12.75" hidden="1">
      <c r="A6" s="20"/>
      <c r="C6" s="20"/>
      <c r="D6" s="20"/>
      <c r="E6" s="20"/>
      <c r="F6" s="20"/>
      <c r="G6" s="20"/>
      <c r="H6" s="20"/>
      <c r="I6" s="20"/>
      <c r="J6" s="20"/>
    </row>
    <row r="7" spans="1:10" ht="12.75" hidden="1">
      <c r="A7" s="20"/>
      <c r="C7" s="20"/>
      <c r="D7" s="20"/>
      <c r="E7" s="20"/>
      <c r="F7" s="20"/>
      <c r="G7" s="20"/>
      <c r="H7" s="20"/>
      <c r="I7" s="20"/>
      <c r="J7" s="20"/>
    </row>
    <row r="8" spans="1:10" ht="12.75" hidden="1">
      <c r="A8" s="20"/>
      <c r="C8" s="20"/>
      <c r="D8" s="20"/>
      <c r="E8" s="20"/>
      <c r="F8" s="20"/>
      <c r="G8" s="20"/>
      <c r="H8" s="20"/>
      <c r="I8" s="20"/>
      <c r="J8" s="20"/>
    </row>
    <row r="9" spans="1:10" ht="12.75" hidden="1">
      <c r="A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20"/>
      <c r="C10" s="20"/>
      <c r="D10" s="23"/>
      <c r="E10" s="23"/>
      <c r="F10" s="23"/>
      <c r="G10" s="24" t="s">
        <v>0</v>
      </c>
      <c r="H10" s="24" t="s">
        <v>417</v>
      </c>
      <c r="I10" s="20"/>
      <c r="J10" s="20"/>
    </row>
    <row r="11" spans="2:10" s="24" customFormat="1" ht="12.75">
      <c r="B11" s="25"/>
      <c r="D11" s="24" t="s">
        <v>418</v>
      </c>
      <c r="E11" s="24" t="s">
        <v>419</v>
      </c>
      <c r="F11" s="24" t="s">
        <v>840</v>
      </c>
      <c r="G11" s="24" t="s">
        <v>839</v>
      </c>
      <c r="H11" s="24" t="s">
        <v>420</v>
      </c>
      <c r="I11" s="24" t="s">
        <v>421</v>
      </c>
      <c r="J11" s="24" t="s">
        <v>422</v>
      </c>
    </row>
    <row r="12" spans="1:10" ht="12.75">
      <c r="A12" s="26" t="s">
        <v>423</v>
      </c>
      <c r="B12" s="27"/>
      <c r="C12" s="28"/>
      <c r="D12" s="139">
        <f>D14+D23+D33+D53+D63+D77+D90</f>
        <v>24249133.6</v>
      </c>
      <c r="E12" s="139">
        <f>E14+E23+E33+E53+E63+E77+E90</f>
        <v>24243200.03</v>
      </c>
      <c r="F12" s="139">
        <f>F14+F23+F33+F53+F63+F77+F90</f>
        <v>64563275.980000004</v>
      </c>
      <c r="G12" s="139">
        <f>SUM(D12:F12)</f>
        <v>113055609.61000001</v>
      </c>
      <c r="H12" s="29">
        <f>H14+H33+H53</f>
        <v>112252000</v>
      </c>
      <c r="I12" s="29">
        <f>H12-G12</f>
        <v>-803609.6100000143</v>
      </c>
      <c r="J12" s="29"/>
    </row>
    <row r="13" spans="1:13" ht="12.75">
      <c r="A13" s="30"/>
      <c r="C13" s="20"/>
      <c r="D13" s="138"/>
      <c r="E13" s="138"/>
      <c r="F13" s="138"/>
      <c r="G13" s="138"/>
      <c r="H13" s="29" t="s">
        <v>209</v>
      </c>
      <c r="I13" s="29"/>
      <c r="J13" s="29"/>
      <c r="M13" s="78"/>
    </row>
    <row r="14" spans="1:14" ht="12.75">
      <c r="A14" s="31"/>
      <c r="B14" s="32" t="s">
        <v>424</v>
      </c>
      <c r="C14" s="33"/>
      <c r="D14" s="140">
        <f>SUM(D15:D21)</f>
        <v>12756603.08</v>
      </c>
      <c r="E14" s="140">
        <f>SUM(E15:E21)</f>
        <v>12827852.96</v>
      </c>
      <c r="F14" s="140">
        <f>SUM(F15:F21)</f>
        <v>18615846.89</v>
      </c>
      <c r="G14" s="140">
        <f>SUM(G15:G21)</f>
        <v>44200302.93</v>
      </c>
      <c r="H14" s="29">
        <v>54240000</v>
      </c>
      <c r="I14" s="29">
        <f>H14-G14</f>
        <v>10039697.07</v>
      </c>
      <c r="J14" s="29">
        <f>J19</f>
        <v>0.18509765984513274</v>
      </c>
      <c r="M14" s="49"/>
      <c r="N14" s="23"/>
    </row>
    <row r="15" spans="1:13" ht="12.75" hidden="1">
      <c r="A15" s="30"/>
      <c r="C15" s="35" t="s">
        <v>425</v>
      </c>
      <c r="D15" s="138"/>
      <c r="E15" s="138"/>
      <c r="F15" s="138"/>
      <c r="G15" s="138"/>
      <c r="H15" s="29"/>
      <c r="I15" s="29"/>
      <c r="J15" s="29"/>
      <c r="M15" s="78"/>
    </row>
    <row r="16" spans="1:13" ht="12.75" hidden="1">
      <c r="A16" s="30"/>
      <c r="C16" s="36"/>
      <c r="D16" s="138"/>
      <c r="E16" s="138"/>
      <c r="F16" s="138"/>
      <c r="G16" s="138"/>
      <c r="H16" s="29"/>
      <c r="I16" s="29"/>
      <c r="J16" s="29"/>
      <c r="M16" s="78"/>
    </row>
    <row r="17" spans="1:13" ht="12.75" hidden="1">
      <c r="A17" s="30"/>
      <c r="C17" s="35" t="s">
        <v>426</v>
      </c>
      <c r="D17" s="138"/>
      <c r="E17" s="138"/>
      <c r="F17" s="138"/>
      <c r="G17" s="138"/>
      <c r="H17" s="29"/>
      <c r="I17" s="29"/>
      <c r="J17" s="29"/>
      <c r="M17" s="78"/>
    </row>
    <row r="18" spans="1:13" ht="12.75" hidden="1">
      <c r="A18" s="30"/>
      <c r="C18" s="36"/>
      <c r="D18" s="138"/>
      <c r="E18" s="138"/>
      <c r="F18" s="138"/>
      <c r="G18" s="138"/>
      <c r="H18" s="29"/>
      <c r="I18" s="29"/>
      <c r="J18" s="29"/>
      <c r="M18" s="78"/>
    </row>
    <row r="19" spans="1:13" ht="12.75">
      <c r="A19" s="20"/>
      <c r="B19" s="30"/>
      <c r="C19" s="21" t="s">
        <v>427</v>
      </c>
      <c r="D19" s="141">
        <v>12756603.08</v>
      </c>
      <c r="E19" s="141">
        <v>12827852.96</v>
      </c>
      <c r="F19" s="141">
        <v>18615846.89</v>
      </c>
      <c r="G19" s="138">
        <f>SUM(D19:F19)</f>
        <v>44200302.93</v>
      </c>
      <c r="H19" s="38">
        <v>54240000</v>
      </c>
      <c r="I19" s="29">
        <f>H19-G19</f>
        <v>10039697.07</v>
      </c>
      <c r="J19" s="39">
        <f>I19/H19</f>
        <v>0.18509765984513274</v>
      </c>
      <c r="M19" s="78"/>
    </row>
    <row r="20" spans="1:13" ht="12.75" hidden="1">
      <c r="A20" s="20"/>
      <c r="B20" s="30"/>
      <c r="C20" s="21"/>
      <c r="D20" s="141"/>
      <c r="E20" s="141"/>
      <c r="F20" s="141"/>
      <c r="G20" s="138"/>
      <c r="H20" s="38"/>
      <c r="I20" s="29"/>
      <c r="J20" s="39"/>
      <c r="M20" s="78"/>
    </row>
    <row r="21" spans="1:13" ht="12.75" hidden="1">
      <c r="A21" s="20"/>
      <c r="B21" s="30"/>
      <c r="C21" s="40" t="s">
        <v>428</v>
      </c>
      <c r="D21" s="141"/>
      <c r="E21" s="141"/>
      <c r="F21" s="141"/>
      <c r="G21" s="138"/>
      <c r="H21" s="38"/>
      <c r="I21" s="29"/>
      <c r="J21" s="39"/>
      <c r="M21" s="78"/>
    </row>
    <row r="22" spans="1:13" ht="12.75" hidden="1">
      <c r="A22" s="20"/>
      <c r="B22" s="30"/>
      <c r="C22" s="41"/>
      <c r="D22" s="141"/>
      <c r="E22" s="141"/>
      <c r="F22" s="141"/>
      <c r="G22" s="138"/>
      <c r="H22" s="38"/>
      <c r="I22" s="29"/>
      <c r="J22" s="39"/>
      <c r="M22" s="78"/>
    </row>
    <row r="23" spans="1:13" ht="12.75">
      <c r="A23" s="20"/>
      <c r="B23" s="32" t="s">
        <v>429</v>
      </c>
      <c r="C23" s="21"/>
      <c r="D23" s="142">
        <f>SUM(D25:D30)</f>
        <v>3418351.5</v>
      </c>
      <c r="E23" s="142">
        <f>SUM(E25:E30)</f>
        <v>3343754.3</v>
      </c>
      <c r="F23" s="142">
        <f>SUM(F25:F30)</f>
        <v>3366845.1799999997</v>
      </c>
      <c r="G23" s="142">
        <f>SUM(G25:G30)</f>
        <v>10128950.98</v>
      </c>
      <c r="H23" s="38"/>
      <c r="I23" s="29"/>
      <c r="J23" s="39"/>
      <c r="M23" s="49"/>
    </row>
    <row r="24" spans="1:13" ht="12.75" hidden="1">
      <c r="A24" s="20"/>
      <c r="B24" s="30"/>
      <c r="C24" s="21"/>
      <c r="D24" s="141"/>
      <c r="E24" s="141"/>
      <c r="F24" s="141"/>
      <c r="G24" s="138"/>
      <c r="H24" s="38"/>
      <c r="I24" s="29"/>
      <c r="J24" s="39"/>
      <c r="M24" s="49"/>
    </row>
    <row r="25" spans="1:13" ht="12.75">
      <c r="A25" s="20"/>
      <c r="C25" s="21" t="s">
        <v>430</v>
      </c>
      <c r="D25" s="143">
        <v>0</v>
      </c>
      <c r="E25" s="143">
        <v>0</v>
      </c>
      <c r="F25" s="143">
        <v>31636.38</v>
      </c>
      <c r="G25" s="138">
        <f>SUM(D25:F25)</f>
        <v>31636.38</v>
      </c>
      <c r="H25" s="43"/>
      <c r="I25" s="29"/>
      <c r="J25" s="29"/>
      <c r="M25" s="49"/>
    </row>
    <row r="26" spans="1:13" ht="12.75" hidden="1">
      <c r="A26" s="20"/>
      <c r="C26" s="21"/>
      <c r="D26" s="143"/>
      <c r="E26" s="143"/>
      <c r="F26" s="143"/>
      <c r="G26" s="138">
        <f>SUM(D26:F26)</f>
        <v>0</v>
      </c>
      <c r="H26" s="43"/>
      <c r="I26" s="29"/>
      <c r="J26" s="29"/>
      <c r="M26" s="49"/>
    </row>
    <row r="27" spans="1:13" ht="12.75">
      <c r="A27" s="20"/>
      <c r="C27" s="21" t="s">
        <v>431</v>
      </c>
      <c r="D27" s="143">
        <v>0</v>
      </c>
      <c r="E27" s="143">
        <v>0</v>
      </c>
      <c r="F27" s="143">
        <v>0</v>
      </c>
      <c r="G27" s="138">
        <f>SUM(D27:F27)</f>
        <v>0</v>
      </c>
      <c r="H27" s="43"/>
      <c r="I27" s="29"/>
      <c r="J27" s="29"/>
      <c r="M27" s="49"/>
    </row>
    <row r="28" spans="1:13" ht="12.75">
      <c r="A28" s="20"/>
      <c r="C28" s="21" t="s">
        <v>432</v>
      </c>
      <c r="D28" s="143">
        <v>3418351.5</v>
      </c>
      <c r="E28" s="143">
        <v>3343754.3</v>
      </c>
      <c r="F28" s="143">
        <v>3335208.8</v>
      </c>
      <c r="G28" s="138">
        <f>SUM(D28:F28)</f>
        <v>10097314.6</v>
      </c>
      <c r="H28" s="43"/>
      <c r="I28" s="29"/>
      <c r="J28" s="29"/>
      <c r="M28" s="49"/>
    </row>
    <row r="29" spans="1:13" ht="12.75" hidden="1">
      <c r="A29" s="20"/>
      <c r="C29" s="36"/>
      <c r="D29" s="143"/>
      <c r="E29" s="143"/>
      <c r="F29" s="143"/>
      <c r="G29" s="138">
        <f>SUM(D29:E29)</f>
        <v>0</v>
      </c>
      <c r="H29" s="43"/>
      <c r="I29" s="29"/>
      <c r="J29" s="29"/>
      <c r="M29" s="49"/>
    </row>
    <row r="30" spans="1:13" ht="12.75" hidden="1">
      <c r="A30" s="20"/>
      <c r="C30" s="35" t="s">
        <v>433</v>
      </c>
      <c r="D30" s="143"/>
      <c r="E30" s="143"/>
      <c r="F30" s="143"/>
      <c r="G30" s="138">
        <f>SUM(D30:E30)</f>
        <v>0</v>
      </c>
      <c r="H30" s="43"/>
      <c r="I30" s="29"/>
      <c r="J30" s="29"/>
      <c r="M30" s="49"/>
    </row>
    <row r="31" spans="1:13" ht="12.75" hidden="1">
      <c r="A31" s="20"/>
      <c r="C31" s="44" t="s">
        <v>434</v>
      </c>
      <c r="D31" s="143"/>
      <c r="E31" s="143"/>
      <c r="F31" s="143"/>
      <c r="G31" s="138">
        <f>SUM(D31:E31)</f>
        <v>0</v>
      </c>
      <c r="H31" s="43"/>
      <c r="I31" s="29"/>
      <c r="J31" s="29"/>
      <c r="M31" s="49"/>
    </row>
    <row r="32" spans="1:13" ht="12.75" hidden="1">
      <c r="A32" s="20"/>
      <c r="C32" s="45"/>
      <c r="D32" s="143"/>
      <c r="E32" s="143"/>
      <c r="F32" s="143"/>
      <c r="G32" s="138">
        <f>SUM(D32:E32)</f>
        <v>0</v>
      </c>
      <c r="H32" s="43"/>
      <c r="I32" s="29"/>
      <c r="J32" s="29"/>
      <c r="M32" s="49"/>
    </row>
    <row r="33" spans="1:13" ht="12.75">
      <c r="A33" s="20"/>
      <c r="B33" s="32" t="s">
        <v>435</v>
      </c>
      <c r="C33" s="33"/>
      <c r="D33" s="144">
        <f>SUM(D35:D50)</f>
        <v>1298186.88</v>
      </c>
      <c r="E33" s="144">
        <f>SUM(E35:E50)</f>
        <v>1312818.7</v>
      </c>
      <c r="F33" s="144">
        <f>SUM(F35:F50)</f>
        <v>28424041.32</v>
      </c>
      <c r="G33" s="144">
        <f>SUM(D33:F33)</f>
        <v>31035046.9</v>
      </c>
      <c r="H33" s="43">
        <f>SUM(H36:H40)</f>
        <v>40912000</v>
      </c>
      <c r="I33" s="43">
        <f>SUM(I36:I40)</f>
        <v>9876953.1</v>
      </c>
      <c r="J33" s="43">
        <f>SUM(J36:J40)</f>
        <v>0.16896069098841382</v>
      </c>
      <c r="M33" s="49"/>
    </row>
    <row r="34" spans="1:13" ht="12.75" hidden="1">
      <c r="A34" s="20"/>
      <c r="C34" s="47"/>
      <c r="D34" s="143"/>
      <c r="E34" s="143"/>
      <c r="F34" s="143"/>
      <c r="G34" s="138"/>
      <c r="H34" s="43"/>
      <c r="I34" s="29"/>
      <c r="J34" s="29"/>
      <c r="M34" s="49"/>
    </row>
    <row r="35" spans="1:13" ht="12.75">
      <c r="A35" s="20"/>
      <c r="C35" s="29" t="s">
        <v>436</v>
      </c>
      <c r="D35" s="141">
        <v>393196.5</v>
      </c>
      <c r="E35" s="141">
        <v>393236.52</v>
      </c>
      <c r="F35" s="141">
        <v>492512.47</v>
      </c>
      <c r="G35" s="138">
        <f>SUM(D35:F35)</f>
        <v>1278945.49</v>
      </c>
      <c r="H35" s="43"/>
      <c r="I35" s="29"/>
      <c r="J35" s="29"/>
      <c r="M35" s="49"/>
    </row>
    <row r="36" spans="1:13" ht="12.75" hidden="1">
      <c r="A36" s="20"/>
      <c r="B36" s="48"/>
      <c r="D36" s="56"/>
      <c r="E36" s="56"/>
      <c r="F36" s="56"/>
      <c r="G36" s="138">
        <f aca="true" t="shared" si="0" ref="G36:G50">SUM(D36:F36)</f>
        <v>0</v>
      </c>
      <c r="H36" s="43">
        <v>26820000</v>
      </c>
      <c r="I36" s="29">
        <f>H36-G41</f>
        <v>19973932.65</v>
      </c>
      <c r="J36" s="39">
        <f>I36/H36</f>
        <v>0.7447402181208053</v>
      </c>
      <c r="M36" s="49"/>
    </row>
    <row r="37" spans="1:13" ht="12.75">
      <c r="A37" s="20"/>
      <c r="B37" s="48"/>
      <c r="C37" s="29" t="s">
        <v>437</v>
      </c>
      <c r="D37" s="141">
        <v>2960.38</v>
      </c>
      <c r="E37" s="141">
        <f>2543.8+22742.02</f>
        <v>25285.82</v>
      </c>
      <c r="F37" s="141">
        <f>6271720.74+16610067.12</f>
        <v>22881787.86</v>
      </c>
      <c r="G37" s="138">
        <f t="shared" si="0"/>
        <v>22910034.06</v>
      </c>
      <c r="H37" s="37">
        <v>10192000</v>
      </c>
      <c r="I37" s="29">
        <f>H37-G37</f>
        <v>-12718034.059999999</v>
      </c>
      <c r="J37" s="39">
        <f>I37/H37</f>
        <v>-1.2478447861067503</v>
      </c>
      <c r="M37" s="49"/>
    </row>
    <row r="38" spans="1:13" ht="12.75" hidden="1">
      <c r="A38" s="20"/>
      <c r="B38" s="48"/>
      <c r="C38" s="29"/>
      <c r="D38" s="141"/>
      <c r="E38" s="141"/>
      <c r="F38" s="141"/>
      <c r="G38" s="138">
        <f t="shared" si="0"/>
        <v>0</v>
      </c>
      <c r="H38" s="37"/>
      <c r="I38" s="29"/>
      <c r="J38" s="39"/>
      <c r="M38" s="49"/>
    </row>
    <row r="39" spans="1:13" ht="12.75" hidden="1">
      <c r="A39" s="20"/>
      <c r="B39" s="48"/>
      <c r="C39" s="35" t="s">
        <v>438</v>
      </c>
      <c r="D39" s="138"/>
      <c r="E39" s="138"/>
      <c r="F39" s="138"/>
      <c r="G39" s="138">
        <f t="shared" si="0"/>
        <v>0</v>
      </c>
      <c r="H39" s="37">
        <v>3900000</v>
      </c>
      <c r="I39" s="29">
        <f>H39-G35</f>
        <v>2621054.51</v>
      </c>
      <c r="J39" s="39">
        <f>I39/H39</f>
        <v>0.6720652589743589</v>
      </c>
      <c r="M39" s="49"/>
    </row>
    <row r="40" spans="1:13" ht="12.75" hidden="1">
      <c r="A40" s="20"/>
      <c r="B40" s="48"/>
      <c r="D40" s="56"/>
      <c r="E40" s="56"/>
      <c r="F40" s="56"/>
      <c r="G40" s="138">
        <f t="shared" si="0"/>
        <v>0</v>
      </c>
      <c r="H40" s="37"/>
      <c r="I40" s="29"/>
      <c r="J40" s="39"/>
      <c r="M40" s="49"/>
    </row>
    <row r="41" spans="1:13" ht="12.75">
      <c r="A41" s="20"/>
      <c r="C41" s="29" t="s">
        <v>439</v>
      </c>
      <c r="D41" s="141">
        <v>902030</v>
      </c>
      <c r="E41" s="141">
        <v>894296.36</v>
      </c>
      <c r="F41" s="141">
        <v>5049740.99</v>
      </c>
      <c r="G41" s="138">
        <f t="shared" si="0"/>
        <v>6846067.35</v>
      </c>
      <c r="H41" s="29"/>
      <c r="I41" s="29"/>
      <c r="J41" s="29"/>
      <c r="M41" s="49"/>
    </row>
    <row r="42" spans="1:13" ht="12.75" hidden="1">
      <c r="A42" s="20"/>
      <c r="C42" s="29"/>
      <c r="D42" s="138"/>
      <c r="E42" s="138"/>
      <c r="F42" s="138"/>
      <c r="G42" s="138">
        <f t="shared" si="0"/>
        <v>0</v>
      </c>
      <c r="H42" s="29"/>
      <c r="I42" s="29"/>
      <c r="J42" s="29"/>
      <c r="M42" s="49"/>
    </row>
    <row r="43" spans="1:13" ht="12.75" hidden="1">
      <c r="A43" s="20"/>
      <c r="C43" s="35" t="s">
        <v>440</v>
      </c>
      <c r="D43" s="138"/>
      <c r="E43" s="138"/>
      <c r="F43" s="138"/>
      <c r="G43" s="138">
        <f t="shared" si="0"/>
        <v>0</v>
      </c>
      <c r="H43" s="29"/>
      <c r="I43" s="29"/>
      <c r="J43" s="29"/>
      <c r="M43" s="49"/>
    </row>
    <row r="44" spans="1:13" ht="12.75" hidden="1">
      <c r="A44" s="20"/>
      <c r="C44" s="29"/>
      <c r="D44" s="138"/>
      <c r="E44" s="138"/>
      <c r="F44" s="138"/>
      <c r="G44" s="138">
        <f t="shared" si="0"/>
        <v>0</v>
      </c>
      <c r="H44" s="29"/>
      <c r="I44" s="29"/>
      <c r="J44" s="29"/>
      <c r="M44" s="49"/>
    </row>
    <row r="45" spans="1:13" ht="12.75" hidden="1">
      <c r="A45" s="20"/>
      <c r="C45" s="35" t="s">
        <v>441</v>
      </c>
      <c r="D45" s="138"/>
      <c r="E45" s="138"/>
      <c r="F45" s="138"/>
      <c r="G45" s="138">
        <f t="shared" si="0"/>
        <v>0</v>
      </c>
      <c r="H45" s="29"/>
      <c r="I45" s="29"/>
      <c r="J45" s="29"/>
      <c r="M45" s="49"/>
    </row>
    <row r="46" spans="1:13" ht="12.75" hidden="1">
      <c r="A46" s="20"/>
      <c r="C46" s="35" t="s">
        <v>442</v>
      </c>
      <c r="D46" s="138"/>
      <c r="E46" s="138"/>
      <c r="F46" s="138"/>
      <c r="G46" s="138">
        <f t="shared" si="0"/>
        <v>0</v>
      </c>
      <c r="H46" s="29"/>
      <c r="I46" s="29"/>
      <c r="J46" s="29"/>
      <c r="M46" s="49"/>
    </row>
    <row r="47" spans="1:13" ht="12.75" hidden="1">
      <c r="A47" s="20"/>
      <c r="C47" s="29"/>
      <c r="D47" s="138"/>
      <c r="E47" s="138"/>
      <c r="F47" s="138"/>
      <c r="G47" s="138">
        <f t="shared" si="0"/>
        <v>0</v>
      </c>
      <c r="H47" s="29"/>
      <c r="I47" s="29"/>
      <c r="J47" s="29"/>
      <c r="M47" s="49"/>
    </row>
    <row r="48" spans="1:13" ht="12.75">
      <c r="A48" s="20"/>
      <c r="C48" s="29" t="s">
        <v>443</v>
      </c>
      <c r="D48" s="138">
        <v>0</v>
      </c>
      <c r="E48" s="138">
        <v>0</v>
      </c>
      <c r="F48" s="138">
        <v>0</v>
      </c>
      <c r="G48" s="138">
        <f t="shared" si="0"/>
        <v>0</v>
      </c>
      <c r="H48" s="29"/>
      <c r="I48" s="29"/>
      <c r="J48" s="29"/>
      <c r="M48" s="49"/>
    </row>
    <row r="49" spans="1:13" ht="12.75" hidden="1">
      <c r="A49" s="20"/>
      <c r="C49" s="20"/>
      <c r="D49" s="138"/>
      <c r="E49" s="138"/>
      <c r="F49" s="138"/>
      <c r="G49" s="138">
        <f t="shared" si="0"/>
        <v>0</v>
      </c>
      <c r="H49" s="29"/>
      <c r="I49" s="29"/>
      <c r="J49" s="29"/>
      <c r="M49" s="49"/>
    </row>
    <row r="50" spans="1:13" ht="12.75">
      <c r="A50" s="20"/>
      <c r="C50" s="29" t="s">
        <v>444</v>
      </c>
      <c r="D50" s="138">
        <v>0</v>
      </c>
      <c r="E50" s="138">
        <v>0</v>
      </c>
      <c r="F50" s="138">
        <v>0</v>
      </c>
      <c r="G50" s="138">
        <f t="shared" si="0"/>
        <v>0</v>
      </c>
      <c r="H50" s="29"/>
      <c r="I50" s="29"/>
      <c r="J50" s="29"/>
      <c r="M50" s="49"/>
    </row>
    <row r="51" spans="1:13" ht="12.75">
      <c r="A51" s="20"/>
      <c r="C51" s="29" t="s">
        <v>445</v>
      </c>
      <c r="D51" s="138"/>
      <c r="E51" s="138"/>
      <c r="F51" s="138"/>
      <c r="G51" s="138"/>
      <c r="H51" s="29"/>
      <c r="I51" s="29"/>
      <c r="J51" s="29"/>
      <c r="M51" s="49"/>
    </row>
    <row r="52" spans="1:13" ht="12.75" hidden="1">
      <c r="A52" s="20"/>
      <c r="C52" s="20"/>
      <c r="D52" s="138"/>
      <c r="E52" s="138"/>
      <c r="F52" s="138"/>
      <c r="G52" s="138"/>
      <c r="H52" s="29"/>
      <c r="I52" s="29"/>
      <c r="J52" s="29"/>
      <c r="M52" s="49"/>
    </row>
    <row r="53" spans="1:13" ht="12.75">
      <c r="A53" s="33"/>
      <c r="B53" s="32" t="s">
        <v>446</v>
      </c>
      <c r="C53" s="33"/>
      <c r="D53" s="140">
        <f aca="true" t="shared" si="1" ref="D53:J53">SUM(D55:D61)</f>
        <v>1164350.86</v>
      </c>
      <c r="E53" s="140">
        <f t="shared" si="1"/>
        <v>1165677.74</v>
      </c>
      <c r="F53" s="140">
        <f t="shared" si="1"/>
        <v>1189693.95</v>
      </c>
      <c r="G53" s="140">
        <f>+G55+G57+G59+G61</f>
        <v>3519722.55</v>
      </c>
      <c r="H53" s="34">
        <f t="shared" si="1"/>
        <v>17100000</v>
      </c>
      <c r="I53" s="34">
        <f t="shared" si="1"/>
        <v>13580277.45</v>
      </c>
      <c r="J53" s="34">
        <f t="shared" si="1"/>
        <v>1.6991690128205128</v>
      </c>
      <c r="M53" s="49"/>
    </row>
    <row r="54" spans="1:13" ht="12.75" hidden="1">
      <c r="A54" s="20"/>
      <c r="C54" s="20"/>
      <c r="D54" s="138"/>
      <c r="E54" s="138"/>
      <c r="F54" s="138"/>
      <c r="G54" s="138"/>
      <c r="H54" s="29"/>
      <c r="I54" s="29"/>
      <c r="J54" s="29"/>
      <c r="M54" s="49"/>
    </row>
    <row r="55" spans="1:13" ht="12.75">
      <c r="A55" s="20"/>
      <c r="B55" s="50"/>
      <c r="C55" s="21" t="s">
        <v>447</v>
      </c>
      <c r="D55" s="141">
        <v>1164350.86</v>
      </c>
      <c r="E55" s="141">
        <v>1165677.74</v>
      </c>
      <c r="F55" s="141">
        <v>1189693.95</v>
      </c>
      <c r="G55" s="138">
        <f>SUM(D55:F55)</f>
        <v>3519722.55</v>
      </c>
      <c r="H55" s="37">
        <v>11700000</v>
      </c>
      <c r="I55" s="29">
        <f>H55-G55</f>
        <v>8180277.45</v>
      </c>
      <c r="J55" s="39">
        <f>I55/H55</f>
        <v>0.6991690128205128</v>
      </c>
      <c r="M55" s="49"/>
    </row>
    <row r="56" spans="1:13" ht="12.75" hidden="1">
      <c r="A56" s="20"/>
      <c r="B56" s="50"/>
      <c r="C56" s="21"/>
      <c r="D56" s="141"/>
      <c r="E56" s="141"/>
      <c r="F56" s="141"/>
      <c r="G56" s="138"/>
      <c r="H56" s="37"/>
      <c r="I56" s="29"/>
      <c r="J56" s="39"/>
      <c r="M56" s="49"/>
    </row>
    <row r="57" spans="1:13" ht="12.75" hidden="1">
      <c r="A57" s="20"/>
      <c r="B57" s="50"/>
      <c r="C57" s="21" t="s">
        <v>448</v>
      </c>
      <c r="D57" s="141" t="s">
        <v>209</v>
      </c>
      <c r="E57" s="141" t="s">
        <v>209</v>
      </c>
      <c r="F57" s="141"/>
      <c r="G57" s="138">
        <f>SUM(D57:E57)</f>
        <v>0</v>
      </c>
      <c r="H57" s="37">
        <v>5400000</v>
      </c>
      <c r="I57" s="29">
        <f>H57-G57</f>
        <v>5400000</v>
      </c>
      <c r="J57" s="39">
        <f>I57/H57</f>
        <v>1</v>
      </c>
      <c r="M57" s="49"/>
    </row>
    <row r="58" spans="1:13" ht="12.75" hidden="1">
      <c r="A58" s="20"/>
      <c r="B58" s="30"/>
      <c r="C58" s="21"/>
      <c r="D58" s="141"/>
      <c r="E58" s="141"/>
      <c r="F58" s="141"/>
      <c r="G58" s="138"/>
      <c r="H58" s="37"/>
      <c r="I58" s="29"/>
      <c r="J58" s="39"/>
      <c r="M58" s="49"/>
    </row>
    <row r="59" spans="1:13" ht="12.75" hidden="1">
      <c r="A59" s="20"/>
      <c r="B59" s="30"/>
      <c r="C59" s="40" t="s">
        <v>449</v>
      </c>
      <c r="D59" s="141"/>
      <c r="E59" s="141"/>
      <c r="F59" s="141"/>
      <c r="G59" s="138"/>
      <c r="H59" s="37"/>
      <c r="I59" s="29"/>
      <c r="J59" s="39"/>
      <c r="M59" s="49"/>
    </row>
    <row r="60" spans="1:13" ht="12.75" hidden="1">
      <c r="A60" s="20"/>
      <c r="B60" s="30"/>
      <c r="C60" s="21"/>
      <c r="D60" s="141"/>
      <c r="E60" s="141"/>
      <c r="F60" s="141"/>
      <c r="G60" s="138"/>
      <c r="H60" s="37"/>
      <c r="I60" s="29"/>
      <c r="J60" s="39"/>
      <c r="M60" s="49"/>
    </row>
    <row r="61" spans="1:13" ht="12.75" hidden="1">
      <c r="A61" s="20"/>
      <c r="B61" s="30"/>
      <c r="C61" s="40" t="s">
        <v>450</v>
      </c>
      <c r="D61" s="141"/>
      <c r="E61" s="141"/>
      <c r="F61" s="141"/>
      <c r="G61" s="138"/>
      <c r="H61" s="37"/>
      <c r="I61" s="29"/>
      <c r="J61" s="39"/>
      <c r="M61" s="49"/>
    </row>
    <row r="62" spans="1:13" ht="12.75" hidden="1">
      <c r="A62" s="20"/>
      <c r="B62" s="30"/>
      <c r="C62" s="21"/>
      <c r="D62" s="141"/>
      <c r="E62" s="141"/>
      <c r="F62" s="141"/>
      <c r="G62" s="138"/>
      <c r="H62" s="37"/>
      <c r="I62" s="29"/>
      <c r="J62" s="39"/>
      <c r="M62" s="49"/>
    </row>
    <row r="63" spans="1:13" ht="12.75">
      <c r="A63" s="33"/>
      <c r="B63" s="32" t="s">
        <v>451</v>
      </c>
      <c r="C63" s="51"/>
      <c r="D63" s="142">
        <f>SUM(D65:D75)</f>
        <v>5611641.279999999</v>
      </c>
      <c r="E63" s="142">
        <f>SUM(E65:E75)</f>
        <v>5593096.33</v>
      </c>
      <c r="F63" s="142">
        <f>SUM(F65:F75)</f>
        <v>12966848.64</v>
      </c>
      <c r="G63" s="142">
        <f>SUM(G67:G75)</f>
        <v>24171586.25</v>
      </c>
      <c r="H63" s="37"/>
      <c r="I63" s="29"/>
      <c r="J63" s="39"/>
      <c r="M63" s="49"/>
    </row>
    <row r="64" spans="1:13" ht="12.75" hidden="1">
      <c r="A64" s="20"/>
      <c r="B64" s="30"/>
      <c r="C64" s="21"/>
      <c r="D64" s="141"/>
      <c r="E64" s="141"/>
      <c r="F64" s="141"/>
      <c r="G64" s="140"/>
      <c r="H64" s="37"/>
      <c r="I64" s="29"/>
      <c r="J64" s="39"/>
      <c r="M64" s="78"/>
    </row>
    <row r="65" spans="1:13" ht="12.75" hidden="1">
      <c r="A65" s="20"/>
      <c r="B65" s="30"/>
      <c r="C65" s="40" t="s">
        <v>452</v>
      </c>
      <c r="D65" s="141"/>
      <c r="E65" s="141"/>
      <c r="F65" s="141"/>
      <c r="G65" s="140">
        <f>SUM(D65:E65)</f>
        <v>0</v>
      </c>
      <c r="H65" s="37"/>
      <c r="I65" s="29"/>
      <c r="J65" s="39"/>
      <c r="M65" s="78"/>
    </row>
    <row r="66" spans="1:13" ht="12.75" hidden="1">
      <c r="A66" s="20"/>
      <c r="B66" s="30"/>
      <c r="C66" s="21"/>
      <c r="D66" s="141"/>
      <c r="E66" s="141"/>
      <c r="F66" s="141"/>
      <c r="G66" s="140">
        <f>SUM(D66:E66)</f>
        <v>0</v>
      </c>
      <c r="H66" s="37"/>
      <c r="I66" s="29"/>
      <c r="J66" s="39"/>
      <c r="M66" s="78"/>
    </row>
    <row r="67" spans="1:13" ht="12.75">
      <c r="A67" s="20"/>
      <c r="B67" s="30"/>
      <c r="C67" s="21" t="s">
        <v>453</v>
      </c>
      <c r="D67" s="141">
        <v>0</v>
      </c>
      <c r="E67" s="141">
        <v>0</v>
      </c>
      <c r="F67" s="141">
        <v>380990.57</v>
      </c>
      <c r="G67" s="145">
        <f>SUM(D67:F67)</f>
        <v>380990.57</v>
      </c>
      <c r="H67" s="37"/>
      <c r="I67" s="29"/>
      <c r="J67" s="39"/>
      <c r="M67" s="78"/>
    </row>
    <row r="68" spans="1:13" ht="12.75" hidden="1">
      <c r="A68" s="20"/>
      <c r="B68" s="30"/>
      <c r="C68" s="21"/>
      <c r="D68" s="141"/>
      <c r="E68" s="141"/>
      <c r="F68" s="141"/>
      <c r="G68" s="145">
        <f aca="true" t="shared" si="2" ref="G68:G75">SUM(D68:F68)</f>
        <v>0</v>
      </c>
      <c r="H68" s="37"/>
      <c r="I68" s="29"/>
      <c r="J68" s="39"/>
      <c r="M68" s="78"/>
    </row>
    <row r="69" spans="1:13" ht="12.75">
      <c r="A69" s="20"/>
      <c r="B69" s="30"/>
      <c r="C69" s="21" t="s">
        <v>454</v>
      </c>
      <c r="D69" s="141">
        <v>0</v>
      </c>
      <c r="E69" s="141">
        <v>0</v>
      </c>
      <c r="F69" s="141">
        <v>0</v>
      </c>
      <c r="G69" s="145">
        <f t="shared" si="2"/>
        <v>0</v>
      </c>
      <c r="H69" s="37"/>
      <c r="I69" s="29"/>
      <c r="J69" s="39"/>
      <c r="M69" s="78"/>
    </row>
    <row r="70" spans="1:13" ht="12.75" hidden="1">
      <c r="A70" s="20"/>
      <c r="B70" s="30"/>
      <c r="C70" s="21"/>
      <c r="D70" s="141"/>
      <c r="E70" s="141"/>
      <c r="F70" s="141"/>
      <c r="G70" s="145">
        <f t="shared" si="2"/>
        <v>0</v>
      </c>
      <c r="H70" s="37"/>
      <c r="I70" s="29"/>
      <c r="J70" s="39"/>
      <c r="M70" s="78"/>
    </row>
    <row r="71" spans="1:13" ht="12.75">
      <c r="A71" s="20"/>
      <c r="B71" s="30"/>
      <c r="C71" s="21" t="s">
        <v>455</v>
      </c>
      <c r="D71" s="141">
        <v>3630659.38</v>
      </c>
      <c r="E71" s="141">
        <v>3625478.22</v>
      </c>
      <c r="F71" s="141">
        <v>3772868.06</v>
      </c>
      <c r="G71" s="145">
        <f t="shared" si="2"/>
        <v>11029005.66</v>
      </c>
      <c r="H71" s="37"/>
      <c r="I71" s="29"/>
      <c r="J71" s="39"/>
      <c r="M71" s="78"/>
    </row>
    <row r="72" spans="1:13" ht="12.75" hidden="1">
      <c r="A72" s="20"/>
      <c r="B72" s="30"/>
      <c r="C72" s="21"/>
      <c r="D72" s="141"/>
      <c r="E72" s="141"/>
      <c r="F72" s="141"/>
      <c r="G72" s="145">
        <f t="shared" si="2"/>
        <v>0</v>
      </c>
      <c r="H72" s="37"/>
      <c r="I72" s="29"/>
      <c r="J72" s="39"/>
      <c r="M72" s="78"/>
    </row>
    <row r="73" spans="1:13" ht="12.75" hidden="1">
      <c r="A73" s="20"/>
      <c r="B73" s="30"/>
      <c r="C73" s="40" t="s">
        <v>456</v>
      </c>
      <c r="D73" s="141"/>
      <c r="E73" s="141"/>
      <c r="F73" s="141"/>
      <c r="G73" s="145">
        <f t="shared" si="2"/>
        <v>0</v>
      </c>
      <c r="H73" s="37"/>
      <c r="I73" s="29"/>
      <c r="J73" s="39"/>
      <c r="M73" s="78"/>
    </row>
    <row r="74" spans="1:13" ht="12.75" hidden="1">
      <c r="A74" s="20"/>
      <c r="B74" s="30"/>
      <c r="C74" s="21"/>
      <c r="D74" s="141"/>
      <c r="E74" s="141"/>
      <c r="F74" s="141"/>
      <c r="G74" s="145">
        <f t="shared" si="2"/>
        <v>0</v>
      </c>
      <c r="H74" s="37"/>
      <c r="I74" s="29"/>
      <c r="J74" s="39"/>
      <c r="M74" s="78"/>
    </row>
    <row r="75" spans="1:13" ht="12.75">
      <c r="A75" s="29"/>
      <c r="B75" s="50"/>
      <c r="C75" s="52" t="s">
        <v>457</v>
      </c>
      <c r="D75" s="141">
        <v>1980981.9</v>
      </c>
      <c r="E75" s="141">
        <v>1967618.11</v>
      </c>
      <c r="F75" s="141">
        <v>8812990.01</v>
      </c>
      <c r="G75" s="145">
        <f t="shared" si="2"/>
        <v>12761590.02</v>
      </c>
      <c r="H75" s="37">
        <v>67952004</v>
      </c>
      <c r="I75" s="29">
        <f>H75-G75</f>
        <v>55190413.980000004</v>
      </c>
      <c r="J75" s="39">
        <f>I75/H75</f>
        <v>0.8121970027550623</v>
      </c>
      <c r="M75" s="78"/>
    </row>
    <row r="76" spans="1:13" ht="12.75">
      <c r="A76" s="20"/>
      <c r="B76" s="30"/>
      <c r="C76" s="52"/>
      <c r="D76" s="141"/>
      <c r="E76" s="141"/>
      <c r="F76" s="141"/>
      <c r="G76" s="145"/>
      <c r="H76" s="37"/>
      <c r="I76" s="29"/>
      <c r="J76" s="39"/>
      <c r="M76" s="49"/>
    </row>
    <row r="77" spans="1:13" ht="12.75" hidden="1">
      <c r="A77" s="20"/>
      <c r="B77" s="54" t="s">
        <v>458</v>
      </c>
      <c r="C77" s="55"/>
      <c r="D77" s="37">
        <f>SUM(D87)</f>
        <v>0</v>
      </c>
      <c r="E77" s="37">
        <f>SUM(E87)</f>
        <v>0</v>
      </c>
      <c r="F77" s="37"/>
      <c r="G77" s="37">
        <f>SUM(G87)</f>
        <v>0</v>
      </c>
      <c r="H77" s="37"/>
      <c r="I77" s="29"/>
      <c r="J77" s="29"/>
      <c r="M77" s="78"/>
    </row>
    <row r="78" spans="1:13" ht="12.75" hidden="1">
      <c r="A78" s="20"/>
      <c r="B78" s="22"/>
      <c r="C78" s="29"/>
      <c r="D78" s="37"/>
      <c r="E78" s="37"/>
      <c r="F78" s="37"/>
      <c r="G78" s="29">
        <f>SUM(D78:E78)</f>
        <v>0</v>
      </c>
      <c r="H78" s="20"/>
      <c r="I78" s="20"/>
      <c r="J78" s="20"/>
      <c r="M78" s="78"/>
    </row>
    <row r="79" spans="1:13" ht="12.75" hidden="1">
      <c r="A79" s="20"/>
      <c r="B79" s="22"/>
      <c r="C79" s="20"/>
      <c r="D79" s="20"/>
      <c r="E79" s="20"/>
      <c r="F79" s="20"/>
      <c r="G79" s="20"/>
      <c r="H79" s="20"/>
      <c r="I79" s="20"/>
      <c r="J79" s="20"/>
      <c r="M79" s="78"/>
    </row>
    <row r="80" spans="1:13" ht="12.75" hidden="1">
      <c r="A80" s="20"/>
      <c r="B80" s="22"/>
      <c r="C80" s="20"/>
      <c r="D80" s="20"/>
      <c r="E80" s="20"/>
      <c r="F80" s="20"/>
      <c r="G80" s="20"/>
      <c r="H80" s="20"/>
      <c r="I80" s="20"/>
      <c r="J80" s="20"/>
      <c r="M80" s="78"/>
    </row>
    <row r="81" spans="2:13" ht="12.75" hidden="1">
      <c r="B81" s="22"/>
      <c r="M81" s="78"/>
    </row>
    <row r="82" spans="2:13" ht="12.75" hidden="1">
      <c r="B82" s="22"/>
      <c r="M82" s="78"/>
    </row>
    <row r="83" spans="2:13" ht="12.75" hidden="1">
      <c r="B83" s="22"/>
      <c r="M83" s="78"/>
    </row>
    <row r="84" spans="2:13" ht="12.75" hidden="1">
      <c r="B84" s="22"/>
      <c r="M84" s="78"/>
    </row>
    <row r="85" spans="2:13" ht="12.75" hidden="1">
      <c r="B85" s="22"/>
      <c r="M85" s="78"/>
    </row>
    <row r="86" ht="12.75" hidden="1">
      <c r="M86" s="78"/>
    </row>
    <row r="87" spans="3:13" ht="12.75" hidden="1">
      <c r="C87" s="35" t="s">
        <v>459</v>
      </c>
      <c r="M87" s="78"/>
    </row>
    <row r="88" spans="3:13" ht="12.75" hidden="1">
      <c r="C88" s="55" t="s">
        <v>460</v>
      </c>
      <c r="M88" s="78"/>
    </row>
    <row r="89" ht="12.75" hidden="1">
      <c r="M89" s="78"/>
    </row>
    <row r="90" spans="2:13" ht="12.75" hidden="1">
      <c r="B90" s="54" t="s">
        <v>461</v>
      </c>
      <c r="C90" s="55"/>
      <c r="D90" s="22">
        <f>SUM(D92:D94)</f>
        <v>0</v>
      </c>
      <c r="E90" s="22">
        <f>SUM(E92:E94)</f>
        <v>0</v>
      </c>
      <c r="G90" s="22">
        <f>SUM(G92:G94)</f>
        <v>0</v>
      </c>
      <c r="M90" s="78"/>
    </row>
    <row r="91" ht="12.75" hidden="1">
      <c r="M91" s="78"/>
    </row>
    <row r="92" spans="3:13" ht="12.75" hidden="1">
      <c r="C92" s="35" t="s">
        <v>462</v>
      </c>
      <c r="M92" s="78"/>
    </row>
    <row r="93" ht="12.75" hidden="1">
      <c r="M93" s="78"/>
    </row>
    <row r="94" spans="3:13" ht="12.75" hidden="1">
      <c r="C94" s="35" t="s">
        <v>463</v>
      </c>
      <c r="M94" s="78"/>
    </row>
    <row r="95" spans="4:13" ht="12.75">
      <c r="D95" s="23"/>
      <c r="E95" s="23"/>
      <c r="F95" s="23"/>
      <c r="G95" s="53"/>
      <c r="M95" s="78"/>
    </row>
    <row r="96" spans="4:6" ht="12.75">
      <c r="D96" s="23"/>
      <c r="E96" s="23"/>
      <c r="F96" s="23"/>
    </row>
    <row r="97" spans="4:6" ht="12.75">
      <c r="D97" s="23"/>
      <c r="E97" s="23"/>
      <c r="F97" s="23"/>
    </row>
  </sheetData>
  <sheetProtection/>
  <printOptions horizontalCentered="1"/>
  <pageMargins left="0.07874015748031496" right="0.15748031496062992" top="1.062992125984252" bottom="0.984251968503937" header="0.2755905511811024" footer="0.5118110236220472"/>
  <pageSetup horizontalDpi="300" verticalDpi="300" orientation="portrait" scale="80" r:id="rId1"/>
  <headerFooter alignWithMargins="0">
    <oddHeader>&amp;C&amp;16XV AYUNTAMIENTO DE COMONDU
TESORERIA GENERAL MUNICIPAL
PRESUPUESTO DE EGRESOS  EJERCIDO 4TO TRIMESTRE 2017
</oddHeader>
  </headerFooter>
  <ignoredErrors>
    <ignoredError sqref="D13:E18 D20:E22 D29:E32 D56:E62 D63:E63 D49:E49 D34:E34 D33:E33 D24:E24 D23:E23 D52:E54 D51:E51 E37 G13:G18 G20:G22 G23 G24 G34 G56:G62 G54 G51:G52 F23 F53:G53 F51:F52 F55:G55 F54 F63:G63 F56:F62 F35:G50 F34 F25:G33 F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showGridLines="0" zoomScalePageLayoutView="0" workbookViewId="0" topLeftCell="A1">
      <pane xSplit="3" ySplit="6" topLeftCell="D12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54" sqref="G154"/>
    </sheetView>
  </sheetViews>
  <sheetFormatPr defaultColWidth="9.140625" defaultRowHeight="15"/>
  <cols>
    <col min="1" max="1" width="2.7109375" style="22" customWidth="1"/>
    <col min="2" max="2" width="2.7109375" style="21" customWidth="1"/>
    <col min="3" max="3" width="43.00390625" style="22" customWidth="1"/>
    <col min="4" max="5" width="11.7109375" style="22" bestFit="1" customWidth="1"/>
    <col min="6" max="6" width="11.7109375" style="22" customWidth="1"/>
    <col min="7" max="7" width="12.7109375" style="22" bestFit="1" customWidth="1"/>
    <col min="8" max="8" width="10.421875" style="22" hidden="1" customWidth="1"/>
    <col min="9" max="9" width="9.421875" style="22" hidden="1" customWidth="1"/>
    <col min="10" max="10" width="9.421875" style="57" hidden="1" customWidth="1"/>
    <col min="11" max="12" width="9.421875" style="22" hidden="1" customWidth="1"/>
    <col min="13" max="16384" width="9.140625" style="22" customWidth="1"/>
  </cols>
  <sheetData>
    <row r="1" spans="4:6" ht="15">
      <c r="D1" s="23"/>
      <c r="E1" s="23"/>
      <c r="F1" s="23"/>
    </row>
    <row r="3" ht="15" hidden="1"/>
    <row r="4" ht="15" hidden="1"/>
    <row r="5" spans="1:8" ht="15">
      <c r="A5" s="58"/>
      <c r="B5" s="59"/>
      <c r="C5" s="58"/>
      <c r="D5" s="58"/>
      <c r="E5" s="58"/>
      <c r="F5" s="58"/>
      <c r="G5" s="60" t="s">
        <v>0</v>
      </c>
      <c r="H5" s="24" t="s">
        <v>417</v>
      </c>
    </row>
    <row r="6" spans="1:10" s="24" customFormat="1" ht="12.75">
      <c r="A6" s="60"/>
      <c r="B6" s="61"/>
      <c r="C6" s="60"/>
      <c r="D6" s="60" t="s">
        <v>418</v>
      </c>
      <c r="E6" s="60" t="s">
        <v>419</v>
      </c>
      <c r="F6" s="60" t="s">
        <v>840</v>
      </c>
      <c r="G6" s="60" t="s">
        <v>839</v>
      </c>
      <c r="H6" s="24" t="s">
        <v>420</v>
      </c>
      <c r="I6" s="24" t="s">
        <v>421</v>
      </c>
      <c r="J6" s="62" t="s">
        <v>422</v>
      </c>
    </row>
    <row r="7" spans="1:10" s="20" customFormat="1" ht="12.75">
      <c r="A7" s="26" t="s">
        <v>464</v>
      </c>
      <c r="B7" s="63"/>
      <c r="C7" s="26"/>
      <c r="D7" s="139">
        <f>+D9+D29+D37+D64+D85+D102+D108+D121+D130</f>
        <v>2518120.88</v>
      </c>
      <c r="E7" s="139">
        <f>+E9+E29+E37+E64+E85+E102+E108+E121+E130</f>
        <v>2545629.29</v>
      </c>
      <c r="F7" s="139">
        <f>+F9+F29+F37+F64+F85+F102+F108+F121+F130</f>
        <v>2793823.84</v>
      </c>
      <c r="G7" s="139">
        <f>+G9+G29+G37+G64+G85+G102+G108+G121+G130</f>
        <v>7857574.01</v>
      </c>
      <c r="H7" s="20" t="e">
        <f>H9+H29+H130+#REF!+#REF!</f>
        <v>#REF!</v>
      </c>
      <c r="I7" s="20" t="e">
        <f>I9+I29+I130+#REF!+#REF!</f>
        <v>#REF!</v>
      </c>
      <c r="J7" s="64"/>
    </row>
    <row r="8" spans="1:11" ht="15.75" hidden="1">
      <c r="A8" s="65"/>
      <c r="B8" s="59"/>
      <c r="C8" s="58"/>
      <c r="D8" s="143"/>
      <c r="E8" s="143"/>
      <c r="F8" s="143"/>
      <c r="G8" s="143"/>
      <c r="H8" s="29"/>
      <c r="I8" s="29"/>
      <c r="J8" s="39"/>
      <c r="K8" s="29"/>
    </row>
    <row r="9" spans="1:10" s="33" customFormat="1" ht="12">
      <c r="A9" s="66"/>
      <c r="B9" s="67" t="s">
        <v>465</v>
      </c>
      <c r="C9" s="46"/>
      <c r="D9" s="144">
        <f>SUM(D12:D26)</f>
        <v>134235.38</v>
      </c>
      <c r="E9" s="144">
        <f>SUM(E12:E26)</f>
        <v>154615.21</v>
      </c>
      <c r="F9" s="144">
        <f>SUM(F12:F26)</f>
        <v>146377.7</v>
      </c>
      <c r="G9" s="144">
        <f>SUM(G12:G26)</f>
        <v>435228.29</v>
      </c>
      <c r="H9" s="33">
        <f>SUM(H12:H23)</f>
        <v>632000</v>
      </c>
      <c r="I9" s="33">
        <f>SUM(I12:I23)</f>
        <v>510412.48000000004</v>
      </c>
      <c r="J9" s="68">
        <f>I9/H9</f>
        <v>0.8076146835443039</v>
      </c>
    </row>
    <row r="10" spans="1:11" ht="12.75">
      <c r="A10" s="58"/>
      <c r="B10" s="67" t="s">
        <v>466</v>
      </c>
      <c r="C10" s="46"/>
      <c r="D10" s="143"/>
      <c r="E10" s="143"/>
      <c r="F10" s="143"/>
      <c r="G10" s="143"/>
      <c r="H10" s="29"/>
      <c r="I10" s="29"/>
      <c r="J10" s="39"/>
      <c r="K10" s="29"/>
    </row>
    <row r="11" spans="1:11" ht="12.75" hidden="1">
      <c r="A11" s="58"/>
      <c r="B11" s="67"/>
      <c r="C11" s="46"/>
      <c r="D11" s="143"/>
      <c r="E11" s="143"/>
      <c r="F11" s="143"/>
      <c r="G11" s="143"/>
      <c r="H11" s="29"/>
      <c r="I11" s="29"/>
      <c r="J11" s="39"/>
      <c r="K11" s="29"/>
    </row>
    <row r="12" spans="1:10" s="29" customFormat="1" ht="11.25">
      <c r="A12" s="43"/>
      <c r="B12" s="59"/>
      <c r="C12" s="43" t="s">
        <v>467</v>
      </c>
      <c r="D12" s="143">
        <v>5684.04</v>
      </c>
      <c r="E12" s="143">
        <v>50697.1</v>
      </c>
      <c r="F12" s="143">
        <v>11047.96</v>
      </c>
      <c r="G12" s="143">
        <f>SUM(D12:F12)</f>
        <v>67429.1</v>
      </c>
      <c r="H12" s="29">
        <v>377000</v>
      </c>
      <c r="I12" s="29">
        <f>H12-G12</f>
        <v>309570.9</v>
      </c>
      <c r="J12" s="39">
        <f>I12/H12</f>
        <v>0.8211429708222813</v>
      </c>
    </row>
    <row r="13" spans="1:10" s="29" customFormat="1" ht="11.25" hidden="1">
      <c r="A13" s="43"/>
      <c r="B13" s="59"/>
      <c r="C13" s="43"/>
      <c r="D13" s="143"/>
      <c r="E13" s="143"/>
      <c r="F13" s="143"/>
      <c r="G13" s="143">
        <f aca="true" t="shared" si="0" ref="G13:G26">SUM(D13:F13)</f>
        <v>0</v>
      </c>
      <c r="J13" s="39"/>
    </row>
    <row r="14" spans="1:10" s="29" customFormat="1" ht="11.25">
      <c r="A14" s="43"/>
      <c r="B14" s="59"/>
      <c r="C14" s="43" t="s">
        <v>468</v>
      </c>
      <c r="D14" s="143">
        <v>4913.39</v>
      </c>
      <c r="E14" s="143">
        <v>8566.2</v>
      </c>
      <c r="F14" s="143">
        <v>19259.08</v>
      </c>
      <c r="G14" s="143">
        <f t="shared" si="0"/>
        <v>32738.670000000002</v>
      </c>
      <c r="J14" s="39"/>
    </row>
    <row r="15" spans="1:10" s="29" customFormat="1" ht="11.25" hidden="1">
      <c r="A15" s="43"/>
      <c r="B15" s="59"/>
      <c r="C15" s="43"/>
      <c r="D15" s="143"/>
      <c r="E15" s="143"/>
      <c r="F15" s="143"/>
      <c r="G15" s="143">
        <f t="shared" si="0"/>
        <v>0</v>
      </c>
      <c r="J15" s="39"/>
    </row>
    <row r="16" spans="1:10" s="29" customFormat="1" ht="11.25">
      <c r="A16" s="43"/>
      <c r="B16" s="59"/>
      <c r="C16" s="43" t="s">
        <v>469</v>
      </c>
      <c r="D16" s="143">
        <v>0</v>
      </c>
      <c r="E16" s="143">
        <v>0</v>
      </c>
      <c r="F16" s="143"/>
      <c r="G16" s="143">
        <f t="shared" si="0"/>
        <v>0</v>
      </c>
      <c r="J16" s="39"/>
    </row>
    <row r="17" spans="1:10" s="29" customFormat="1" ht="11.25" hidden="1">
      <c r="A17" s="43"/>
      <c r="B17" s="59"/>
      <c r="C17" s="70"/>
      <c r="D17" s="143"/>
      <c r="E17" s="143"/>
      <c r="F17" s="143"/>
      <c r="G17" s="143">
        <f t="shared" si="0"/>
        <v>0</v>
      </c>
      <c r="J17" s="39"/>
    </row>
    <row r="18" spans="1:10" s="29" customFormat="1" ht="11.25">
      <c r="A18" s="43"/>
      <c r="B18" s="59"/>
      <c r="C18" s="43" t="s">
        <v>470</v>
      </c>
      <c r="D18" s="143">
        <v>15653.94</v>
      </c>
      <c r="E18" s="143">
        <v>5153.56</v>
      </c>
      <c r="F18" s="143">
        <v>20725.62</v>
      </c>
      <c r="G18" s="143">
        <f t="shared" si="0"/>
        <v>41533.119999999995</v>
      </c>
      <c r="J18" s="39"/>
    </row>
    <row r="19" spans="1:10" s="29" customFormat="1" ht="11.25" hidden="1">
      <c r="A19" s="43"/>
      <c r="B19" s="59"/>
      <c r="C19" s="43"/>
      <c r="D19" s="143"/>
      <c r="E19" s="143"/>
      <c r="F19" s="143"/>
      <c r="G19" s="143">
        <f t="shared" si="0"/>
        <v>0</v>
      </c>
      <c r="J19" s="39"/>
    </row>
    <row r="20" spans="1:10" s="29" customFormat="1" ht="11.25">
      <c r="A20" s="43"/>
      <c r="B20" s="59"/>
      <c r="C20" s="43" t="s">
        <v>471</v>
      </c>
      <c r="D20" s="143">
        <v>82522</v>
      </c>
      <c r="E20" s="143">
        <v>74788</v>
      </c>
      <c r="F20" s="143">
        <v>82058.98</v>
      </c>
      <c r="G20" s="143">
        <f t="shared" si="0"/>
        <v>239368.97999999998</v>
      </c>
      <c r="J20" s="39"/>
    </row>
    <row r="21" spans="1:10" s="29" customFormat="1" ht="11.25" hidden="1">
      <c r="A21" s="43"/>
      <c r="B21" s="59"/>
      <c r="C21" s="43"/>
      <c r="D21" s="143"/>
      <c r="E21" s="143"/>
      <c r="F21" s="143"/>
      <c r="G21" s="143">
        <f t="shared" si="0"/>
        <v>0</v>
      </c>
      <c r="J21" s="39"/>
    </row>
    <row r="22" spans="1:10" s="29" customFormat="1" ht="11.25">
      <c r="A22" s="43"/>
      <c r="B22" s="59"/>
      <c r="C22" s="43" t="s">
        <v>472</v>
      </c>
      <c r="D22" s="143">
        <v>25462.01</v>
      </c>
      <c r="E22" s="143">
        <v>15410.35</v>
      </c>
      <c r="F22" s="143">
        <v>13286.06</v>
      </c>
      <c r="G22" s="143">
        <f t="shared" si="0"/>
        <v>54158.42</v>
      </c>
      <c r="H22" s="29">
        <v>255000</v>
      </c>
      <c r="I22" s="29">
        <f>H22-G22</f>
        <v>200841.58000000002</v>
      </c>
      <c r="J22" s="39">
        <f>I22/H22</f>
        <v>0.7876140392156863</v>
      </c>
    </row>
    <row r="23" spans="1:10" s="29" customFormat="1" ht="11.25" hidden="1">
      <c r="A23" s="43"/>
      <c r="B23" s="59"/>
      <c r="C23" s="43"/>
      <c r="D23" s="143"/>
      <c r="E23" s="143"/>
      <c r="F23" s="143"/>
      <c r="G23" s="143">
        <f t="shared" si="0"/>
        <v>0</v>
      </c>
      <c r="J23" s="39"/>
    </row>
    <row r="24" spans="1:10" s="29" customFormat="1" ht="11.25">
      <c r="A24" s="43"/>
      <c r="B24" s="59"/>
      <c r="C24" s="43" t="s">
        <v>473</v>
      </c>
      <c r="D24" s="143">
        <v>0</v>
      </c>
      <c r="E24" s="143">
        <v>0</v>
      </c>
      <c r="F24" s="143"/>
      <c r="G24" s="143">
        <f t="shared" si="0"/>
        <v>0</v>
      </c>
      <c r="J24" s="39"/>
    </row>
    <row r="25" spans="1:10" s="29" customFormat="1" ht="11.25" hidden="1">
      <c r="A25" s="43"/>
      <c r="B25" s="59"/>
      <c r="C25" s="43"/>
      <c r="D25" s="143"/>
      <c r="E25" s="143"/>
      <c r="F25" s="143"/>
      <c r="G25" s="143">
        <f t="shared" si="0"/>
        <v>0</v>
      </c>
      <c r="J25" s="39"/>
    </row>
    <row r="26" spans="1:10" s="29" customFormat="1" ht="11.25">
      <c r="A26" s="43"/>
      <c r="B26" s="59"/>
      <c r="C26" s="43" t="s">
        <v>474</v>
      </c>
      <c r="D26" s="143">
        <v>0</v>
      </c>
      <c r="E26" s="143">
        <v>0</v>
      </c>
      <c r="F26" s="143">
        <v>0</v>
      </c>
      <c r="G26" s="143">
        <f t="shared" si="0"/>
        <v>0</v>
      </c>
      <c r="J26" s="39"/>
    </row>
    <row r="27" spans="1:10" s="29" customFormat="1" ht="11.25">
      <c r="A27" s="43"/>
      <c r="B27" s="59"/>
      <c r="C27" s="43" t="s">
        <v>475</v>
      </c>
      <c r="D27" s="143"/>
      <c r="E27" s="143"/>
      <c r="F27" s="143"/>
      <c r="G27" s="143"/>
      <c r="J27" s="39"/>
    </row>
    <row r="28" spans="1:10" s="29" customFormat="1" ht="11.25" hidden="1">
      <c r="A28" s="43"/>
      <c r="B28" s="59"/>
      <c r="C28" s="43"/>
      <c r="D28" s="143"/>
      <c r="E28" s="143"/>
      <c r="F28" s="143"/>
      <c r="G28" s="143"/>
      <c r="J28" s="39"/>
    </row>
    <row r="29" spans="1:10" s="34" customFormat="1" ht="12">
      <c r="A29" s="46"/>
      <c r="B29" s="67" t="s">
        <v>476</v>
      </c>
      <c r="C29" s="46"/>
      <c r="D29" s="144">
        <f>SUM(D31:D35)</f>
        <v>47692.07000000001</v>
      </c>
      <c r="E29" s="144">
        <f>SUM(E31:E35)</f>
        <v>73390.98</v>
      </c>
      <c r="F29" s="144">
        <f>SUM(F31:F35)</f>
        <v>120616.01000000001</v>
      </c>
      <c r="G29" s="144">
        <f>SUM(G31:G35)</f>
        <v>241699.06</v>
      </c>
      <c r="H29" s="34">
        <f>SUM(H31:H31)</f>
        <v>1742000</v>
      </c>
      <c r="I29" s="34">
        <f>SUM(I31:I31)</f>
        <v>1524104.97</v>
      </c>
      <c r="J29" s="71">
        <f>I29/H29</f>
        <v>0.8749167451205511</v>
      </c>
    </row>
    <row r="30" spans="1:11" ht="12.75" hidden="1">
      <c r="A30" s="58"/>
      <c r="B30" s="59"/>
      <c r="C30" s="58"/>
      <c r="D30" s="143"/>
      <c r="E30" s="143"/>
      <c r="F30" s="143"/>
      <c r="G30" s="143"/>
      <c r="H30" s="29"/>
      <c r="I30" s="29"/>
      <c r="J30" s="39"/>
      <c r="K30" s="29"/>
    </row>
    <row r="31" spans="1:10" s="29" customFormat="1" ht="11.25">
      <c r="A31" s="43"/>
      <c r="B31" s="59"/>
      <c r="C31" s="43" t="s">
        <v>477</v>
      </c>
      <c r="D31" s="143">
        <v>44639.23</v>
      </c>
      <c r="E31" s="143">
        <v>70522.61</v>
      </c>
      <c r="F31" s="143">
        <v>102733.19</v>
      </c>
      <c r="G31" s="143">
        <f>SUM(D31:F31)</f>
        <v>217895.03</v>
      </c>
      <c r="H31" s="29">
        <v>1742000</v>
      </c>
      <c r="I31" s="29">
        <f>H31-G31</f>
        <v>1524104.97</v>
      </c>
      <c r="J31" s="39">
        <f>I31/H31</f>
        <v>0.8749167451205511</v>
      </c>
    </row>
    <row r="32" spans="1:10" s="29" customFormat="1" ht="11.25" hidden="1">
      <c r="A32" s="43"/>
      <c r="B32" s="59"/>
      <c r="C32" s="43"/>
      <c r="D32" s="143"/>
      <c r="E32" s="143"/>
      <c r="F32" s="143"/>
      <c r="G32" s="143">
        <f>SUM(D32:F32)</f>
        <v>0</v>
      </c>
      <c r="J32" s="39"/>
    </row>
    <row r="33" spans="1:11" ht="12.75">
      <c r="A33" s="58"/>
      <c r="B33" s="59"/>
      <c r="C33" s="43" t="s">
        <v>478</v>
      </c>
      <c r="D33" s="143">
        <v>0</v>
      </c>
      <c r="E33" s="143">
        <v>0</v>
      </c>
      <c r="F33" s="143">
        <v>7840</v>
      </c>
      <c r="G33" s="143">
        <f>SUM(D33:F33)</f>
        <v>7840</v>
      </c>
      <c r="H33" s="29"/>
      <c r="I33" s="29"/>
      <c r="J33" s="39"/>
      <c r="K33" s="29"/>
    </row>
    <row r="34" spans="1:11" ht="12.75" hidden="1">
      <c r="A34" s="58"/>
      <c r="B34" s="59"/>
      <c r="C34" s="43"/>
      <c r="D34" s="143"/>
      <c r="E34" s="143"/>
      <c r="F34" s="143"/>
      <c r="G34" s="143">
        <f>SUM(D34:F34)</f>
        <v>0</v>
      </c>
      <c r="H34" s="29"/>
      <c r="I34" s="29"/>
      <c r="J34" s="39"/>
      <c r="K34" s="29"/>
    </row>
    <row r="35" spans="1:11" ht="12.75">
      <c r="A35" s="58"/>
      <c r="B35" s="59"/>
      <c r="C35" s="43" t="s">
        <v>479</v>
      </c>
      <c r="D35" s="143">
        <v>3052.84</v>
      </c>
      <c r="E35" s="143">
        <v>2868.37</v>
      </c>
      <c r="F35" s="143">
        <v>10042.82</v>
      </c>
      <c r="G35" s="143">
        <f>SUM(D35:F35)</f>
        <v>15964.029999999999</v>
      </c>
      <c r="H35" s="29"/>
      <c r="I35" s="29"/>
      <c r="J35" s="39"/>
      <c r="K35" s="29"/>
    </row>
    <row r="36" spans="1:11" ht="12.75" hidden="1">
      <c r="A36" s="58"/>
      <c r="B36" s="59"/>
      <c r="C36" s="43"/>
      <c r="D36" s="143"/>
      <c r="E36" s="143"/>
      <c r="F36" s="143"/>
      <c r="G36" s="143">
        <f>SUM(D36:E36)</f>
        <v>0</v>
      </c>
      <c r="H36" s="29"/>
      <c r="I36" s="29"/>
      <c r="J36" s="39"/>
      <c r="K36" s="29"/>
    </row>
    <row r="37" spans="1:12" ht="12.75">
      <c r="A37" s="58"/>
      <c r="B37" s="67" t="s">
        <v>480</v>
      </c>
      <c r="C37" s="46"/>
      <c r="D37" s="146">
        <f>SUM(D43:D51)</f>
        <v>0</v>
      </c>
      <c r="E37" s="146">
        <f>SUM(E43:E51)</f>
        <v>0</v>
      </c>
      <c r="F37" s="146">
        <f>SUM(F43:F51)</f>
        <v>0</v>
      </c>
      <c r="G37" s="146">
        <f>SUM(D37:F37)</f>
        <v>0</v>
      </c>
      <c r="H37" s="29">
        <f>SUM(H40:H62)</f>
        <v>0</v>
      </c>
      <c r="I37" s="29">
        <f>SUM(I40:I62)</f>
        <v>0</v>
      </c>
      <c r="J37" s="29">
        <f>SUM(J40:J62)</f>
        <v>0</v>
      </c>
      <c r="K37" s="29">
        <f>SUM(K40:K62)</f>
        <v>0</v>
      </c>
      <c r="L37" s="29">
        <f>SUM(L40:L62)</f>
        <v>0</v>
      </c>
    </row>
    <row r="38" spans="1:11" ht="12.75">
      <c r="A38" s="73"/>
      <c r="B38" s="74" t="s">
        <v>481</v>
      </c>
      <c r="C38" s="72"/>
      <c r="D38" s="143"/>
      <c r="E38" s="143"/>
      <c r="F38" s="143"/>
      <c r="G38" s="143"/>
      <c r="H38" s="29"/>
      <c r="I38" s="29"/>
      <c r="J38" s="39"/>
      <c r="K38" s="29"/>
    </row>
    <row r="39" spans="1:11" ht="12.75" hidden="1">
      <c r="A39" s="58"/>
      <c r="B39" s="59"/>
      <c r="C39" s="43"/>
      <c r="D39" s="143"/>
      <c r="E39" s="143"/>
      <c r="F39" s="143"/>
      <c r="G39" s="143"/>
      <c r="H39" s="29"/>
      <c r="I39" s="29"/>
      <c r="J39" s="39"/>
      <c r="K39" s="29"/>
    </row>
    <row r="40" spans="1:11" ht="12.75" hidden="1">
      <c r="A40" s="58"/>
      <c r="B40" s="59"/>
      <c r="C40" s="69" t="s">
        <v>482</v>
      </c>
      <c r="D40" s="143"/>
      <c r="E40" s="143"/>
      <c r="F40" s="143"/>
      <c r="G40" s="143"/>
      <c r="H40" s="29"/>
      <c r="I40" s="29"/>
      <c r="J40" s="39"/>
      <c r="K40" s="29"/>
    </row>
    <row r="41" spans="1:11" ht="12.75" hidden="1">
      <c r="A41" s="58"/>
      <c r="B41" s="59"/>
      <c r="C41" s="69" t="s">
        <v>483</v>
      </c>
      <c r="D41" s="143"/>
      <c r="E41" s="143"/>
      <c r="F41" s="143"/>
      <c r="G41" s="143"/>
      <c r="H41" s="29"/>
      <c r="I41" s="29"/>
      <c r="J41" s="39"/>
      <c r="K41" s="29"/>
    </row>
    <row r="42" spans="1:11" ht="12.75" hidden="1">
      <c r="A42" s="58"/>
      <c r="B42" s="59"/>
      <c r="C42" s="43"/>
      <c r="D42" s="143"/>
      <c r="E42" s="143"/>
      <c r="F42" s="143"/>
      <c r="G42" s="143"/>
      <c r="H42" s="29"/>
      <c r="I42" s="29"/>
      <c r="J42" s="39"/>
      <c r="K42" s="29"/>
    </row>
    <row r="43" spans="1:11" ht="12.75">
      <c r="A43" s="58"/>
      <c r="B43" s="59"/>
      <c r="C43" s="43" t="s">
        <v>484</v>
      </c>
      <c r="D43" s="143">
        <v>0</v>
      </c>
      <c r="E43" s="143">
        <v>0</v>
      </c>
      <c r="F43" s="143">
        <v>0</v>
      </c>
      <c r="G43" s="143">
        <f>SUM(D43:F43)</f>
        <v>0</v>
      </c>
      <c r="H43" s="29"/>
      <c r="I43" s="29"/>
      <c r="J43" s="39"/>
      <c r="K43" s="29"/>
    </row>
    <row r="44" spans="1:11" ht="12.75" hidden="1">
      <c r="A44" s="58"/>
      <c r="B44" s="59"/>
      <c r="C44" s="43"/>
      <c r="D44" s="143"/>
      <c r="E44" s="143"/>
      <c r="F44" s="143"/>
      <c r="G44" s="143">
        <f aca="true" t="shared" si="1" ref="G44:G50">SUM(D44:E44)</f>
        <v>0</v>
      </c>
      <c r="H44" s="29"/>
      <c r="I44" s="29"/>
      <c r="J44" s="39"/>
      <c r="K44" s="29"/>
    </row>
    <row r="45" spans="1:11" ht="12.75" hidden="1">
      <c r="A45" s="58"/>
      <c r="B45" s="59"/>
      <c r="C45" s="69" t="s">
        <v>485</v>
      </c>
      <c r="D45" s="143"/>
      <c r="E45" s="143"/>
      <c r="F45" s="143"/>
      <c r="G45" s="143">
        <f t="shared" si="1"/>
        <v>0</v>
      </c>
      <c r="H45" s="29"/>
      <c r="I45" s="29"/>
      <c r="J45" s="39"/>
      <c r="K45" s="29"/>
    </row>
    <row r="46" spans="1:11" ht="12.75" hidden="1">
      <c r="A46" s="58"/>
      <c r="B46" s="59"/>
      <c r="C46" s="69" t="s">
        <v>486</v>
      </c>
      <c r="D46" s="143"/>
      <c r="E46" s="143"/>
      <c r="F46" s="143"/>
      <c r="G46" s="143">
        <f t="shared" si="1"/>
        <v>0</v>
      </c>
      <c r="H46" s="29"/>
      <c r="I46" s="29"/>
      <c r="J46" s="39"/>
      <c r="K46" s="29"/>
    </row>
    <row r="47" spans="1:11" ht="12.75" hidden="1">
      <c r="A47" s="58"/>
      <c r="B47" s="59"/>
      <c r="C47" s="43"/>
      <c r="D47" s="143"/>
      <c r="E47" s="143"/>
      <c r="F47" s="143"/>
      <c r="G47" s="143">
        <f t="shared" si="1"/>
        <v>0</v>
      </c>
      <c r="H47" s="29"/>
      <c r="I47" s="29"/>
      <c r="J47" s="39"/>
      <c r="K47" s="29"/>
    </row>
    <row r="48" spans="1:11" ht="12.75" hidden="1">
      <c r="A48" s="58"/>
      <c r="B48" s="59"/>
      <c r="C48" s="69" t="s">
        <v>487</v>
      </c>
      <c r="D48" s="143"/>
      <c r="E48" s="143"/>
      <c r="F48" s="143"/>
      <c r="G48" s="143">
        <f t="shared" si="1"/>
        <v>0</v>
      </c>
      <c r="H48" s="29"/>
      <c r="I48" s="29"/>
      <c r="J48" s="39"/>
      <c r="K48" s="29"/>
    </row>
    <row r="49" spans="1:11" ht="12.75" hidden="1">
      <c r="A49" s="58"/>
      <c r="B49" s="59"/>
      <c r="C49" s="69" t="s">
        <v>488</v>
      </c>
      <c r="D49" s="143"/>
      <c r="E49" s="143"/>
      <c r="F49" s="143"/>
      <c r="G49" s="143">
        <f t="shared" si="1"/>
        <v>0</v>
      </c>
      <c r="H49" s="29"/>
      <c r="I49" s="29"/>
      <c r="J49" s="39"/>
      <c r="K49" s="29"/>
    </row>
    <row r="50" spans="1:11" ht="12.75" hidden="1">
      <c r="A50" s="58"/>
      <c r="B50" s="59"/>
      <c r="C50" s="43"/>
      <c r="D50" s="143"/>
      <c r="E50" s="143"/>
      <c r="F50" s="143"/>
      <c r="G50" s="143">
        <f t="shared" si="1"/>
        <v>0</v>
      </c>
      <c r="H50" s="29"/>
      <c r="I50" s="29"/>
      <c r="J50" s="39"/>
      <c r="K50" s="29"/>
    </row>
    <row r="51" spans="1:11" ht="12.75">
      <c r="A51" s="58"/>
      <c r="B51" s="59"/>
      <c r="C51" s="43" t="s">
        <v>489</v>
      </c>
      <c r="D51" s="143">
        <v>0</v>
      </c>
      <c r="E51" s="143">
        <v>0</v>
      </c>
      <c r="F51" s="143">
        <v>0</v>
      </c>
      <c r="G51" s="143">
        <f>SUM(D51:F51)</f>
        <v>0</v>
      </c>
      <c r="H51" s="29"/>
      <c r="I51" s="29"/>
      <c r="J51" s="39"/>
      <c r="K51" s="29"/>
    </row>
    <row r="52" spans="1:11" ht="12.75">
      <c r="A52" s="58"/>
      <c r="B52" s="59"/>
      <c r="C52" s="43" t="s">
        <v>490</v>
      </c>
      <c r="D52" s="143"/>
      <c r="E52" s="143"/>
      <c r="F52" s="143"/>
      <c r="G52" s="143"/>
      <c r="H52" s="29"/>
      <c r="I52" s="29"/>
      <c r="J52" s="39"/>
      <c r="K52" s="29"/>
    </row>
    <row r="53" spans="1:11" ht="12.75" hidden="1">
      <c r="A53" s="58"/>
      <c r="B53" s="59"/>
      <c r="C53" s="43"/>
      <c r="D53" s="143"/>
      <c r="E53" s="143"/>
      <c r="F53" s="143"/>
      <c r="G53" s="143"/>
      <c r="H53" s="29"/>
      <c r="I53" s="29"/>
      <c r="J53" s="39"/>
      <c r="K53" s="29"/>
    </row>
    <row r="54" spans="1:11" ht="12.75" hidden="1">
      <c r="A54" s="58"/>
      <c r="B54" s="59"/>
      <c r="C54" s="69" t="s">
        <v>491</v>
      </c>
      <c r="D54" s="143"/>
      <c r="E54" s="143"/>
      <c r="F54" s="143"/>
      <c r="G54" s="143"/>
      <c r="H54" s="29"/>
      <c r="I54" s="29"/>
      <c r="J54" s="39"/>
      <c r="K54" s="29"/>
    </row>
    <row r="55" spans="1:11" ht="12.75" hidden="1">
      <c r="A55" s="58"/>
      <c r="B55" s="59"/>
      <c r="C55" s="75" t="s">
        <v>490</v>
      </c>
      <c r="D55" s="143"/>
      <c r="E55" s="143"/>
      <c r="F55" s="143"/>
      <c r="G55" s="143"/>
      <c r="H55" s="29"/>
      <c r="I55" s="29"/>
      <c r="J55" s="39"/>
      <c r="K55" s="29"/>
    </row>
    <row r="56" spans="1:11" ht="12.75" hidden="1">
      <c r="A56" s="58"/>
      <c r="B56" s="59"/>
      <c r="C56" s="58"/>
      <c r="D56" s="143"/>
      <c r="E56" s="143"/>
      <c r="F56" s="143"/>
      <c r="G56" s="143"/>
      <c r="H56" s="29"/>
      <c r="I56" s="29"/>
      <c r="J56" s="39"/>
      <c r="K56" s="29"/>
    </row>
    <row r="57" spans="1:11" ht="12.75" hidden="1">
      <c r="A57" s="58"/>
      <c r="B57" s="59"/>
      <c r="C57" s="69" t="s">
        <v>492</v>
      </c>
      <c r="D57" s="143"/>
      <c r="E57" s="143"/>
      <c r="F57" s="143"/>
      <c r="G57" s="143"/>
      <c r="H57" s="29"/>
      <c r="I57" s="29"/>
      <c r="J57" s="39"/>
      <c r="K57" s="29"/>
    </row>
    <row r="58" spans="1:11" ht="12.75" hidden="1">
      <c r="A58" s="58"/>
      <c r="B58" s="59"/>
      <c r="C58" s="75" t="s">
        <v>493</v>
      </c>
      <c r="D58" s="143"/>
      <c r="E58" s="143"/>
      <c r="F58" s="143"/>
      <c r="G58" s="143"/>
      <c r="H58" s="29"/>
      <c r="I58" s="29"/>
      <c r="J58" s="39"/>
      <c r="K58" s="29"/>
    </row>
    <row r="59" spans="1:11" ht="12.75" hidden="1">
      <c r="A59" s="58"/>
      <c r="B59" s="59"/>
      <c r="C59" s="58"/>
      <c r="D59" s="143"/>
      <c r="E59" s="143"/>
      <c r="F59" s="143"/>
      <c r="G59" s="143"/>
      <c r="H59" s="29"/>
      <c r="I59" s="29"/>
      <c r="J59" s="39"/>
      <c r="K59" s="29"/>
    </row>
    <row r="60" spans="1:11" ht="12.75" hidden="1">
      <c r="A60" s="58"/>
      <c r="B60" s="59"/>
      <c r="C60" s="69" t="s">
        <v>494</v>
      </c>
      <c r="D60" s="143"/>
      <c r="E60" s="143"/>
      <c r="F60" s="143"/>
      <c r="G60" s="143"/>
      <c r="H60" s="29"/>
      <c r="I60" s="29"/>
      <c r="J60" s="39"/>
      <c r="K60" s="29"/>
    </row>
    <row r="61" spans="1:11" ht="12.75" hidden="1">
      <c r="A61" s="58"/>
      <c r="B61" s="59"/>
      <c r="C61" s="58"/>
      <c r="D61" s="143"/>
      <c r="E61" s="143"/>
      <c r="F61" s="143"/>
      <c r="G61" s="143"/>
      <c r="H61" s="29"/>
      <c r="I61" s="29"/>
      <c r="J61" s="39"/>
      <c r="K61" s="29"/>
    </row>
    <row r="62" spans="1:11" ht="12.75" hidden="1">
      <c r="A62" s="58"/>
      <c r="B62" s="59"/>
      <c r="C62" s="69" t="s">
        <v>495</v>
      </c>
      <c r="D62" s="143"/>
      <c r="E62" s="143"/>
      <c r="F62" s="143"/>
      <c r="G62" s="143"/>
      <c r="H62" s="29"/>
      <c r="I62" s="29"/>
      <c r="J62" s="39"/>
      <c r="K62" s="29"/>
    </row>
    <row r="63" spans="1:11" ht="12.75" hidden="1">
      <c r="A63" s="58"/>
      <c r="B63" s="59"/>
      <c r="C63" s="58"/>
      <c r="D63" s="143"/>
      <c r="E63" s="143"/>
      <c r="F63" s="143"/>
      <c r="G63" s="143"/>
      <c r="H63" s="29"/>
      <c r="I63" s="29"/>
      <c r="J63" s="39"/>
      <c r="K63" s="29"/>
    </row>
    <row r="64" spans="1:10" s="34" customFormat="1" ht="12">
      <c r="A64" s="46"/>
      <c r="B64" s="67" t="s">
        <v>496</v>
      </c>
      <c r="C64" s="46"/>
      <c r="D64" s="144">
        <f>SUM(D66:D82)</f>
        <v>125980.87999999999</v>
      </c>
      <c r="E64" s="144">
        <f>SUM(E66:E82)</f>
        <v>110467.52999999998</v>
      </c>
      <c r="F64" s="144">
        <f>SUM(F66:F82)</f>
        <v>116046.70999999999</v>
      </c>
      <c r="G64" s="144">
        <f>SUM(D64:F64)</f>
        <v>352495.12</v>
      </c>
      <c r="J64" s="71"/>
    </row>
    <row r="65" spans="1:11" ht="12.75" hidden="1">
      <c r="A65" s="58"/>
      <c r="B65" s="59"/>
      <c r="C65" s="58"/>
      <c r="D65" s="143"/>
      <c r="E65" s="143"/>
      <c r="F65" s="143"/>
      <c r="G65" s="143"/>
      <c r="H65" s="29"/>
      <c r="I65" s="29"/>
      <c r="J65" s="39"/>
      <c r="K65" s="29"/>
    </row>
    <row r="66" spans="1:11" ht="12.75">
      <c r="A66" s="58"/>
      <c r="B66" s="59"/>
      <c r="C66" s="43" t="s">
        <v>497</v>
      </c>
      <c r="D66" s="143">
        <v>-9604.8</v>
      </c>
      <c r="E66" s="143">
        <v>12296</v>
      </c>
      <c r="F66" s="143">
        <v>4002</v>
      </c>
      <c r="G66" s="143">
        <f>SUM(D66:F66)</f>
        <v>6693.200000000001</v>
      </c>
      <c r="H66" s="29"/>
      <c r="I66" s="29"/>
      <c r="J66" s="39"/>
      <c r="K66" s="29"/>
    </row>
    <row r="67" spans="1:11" ht="12.75" hidden="1">
      <c r="A67" s="58"/>
      <c r="B67" s="59"/>
      <c r="C67" s="58"/>
      <c r="D67" s="143"/>
      <c r="E67" s="143"/>
      <c r="F67" s="143"/>
      <c r="G67" s="143">
        <f aca="true" t="shared" si="2" ref="G67:G82">SUM(D67:F67)</f>
        <v>0</v>
      </c>
      <c r="H67" s="29"/>
      <c r="I67" s="29"/>
      <c r="J67" s="39"/>
      <c r="K67" s="29"/>
    </row>
    <row r="68" spans="1:11" ht="12.75">
      <c r="A68" s="58"/>
      <c r="B68" s="59"/>
      <c r="C68" s="43" t="s">
        <v>498</v>
      </c>
      <c r="D68" s="143">
        <v>7986.96</v>
      </c>
      <c r="E68" s="143">
        <v>440</v>
      </c>
      <c r="F68" s="143">
        <v>1145</v>
      </c>
      <c r="G68" s="143">
        <f t="shared" si="2"/>
        <v>9571.96</v>
      </c>
      <c r="H68" s="29"/>
      <c r="I68" s="29"/>
      <c r="J68" s="39"/>
      <c r="K68" s="29"/>
    </row>
    <row r="69" spans="1:11" ht="12.75" hidden="1">
      <c r="A69" s="58"/>
      <c r="B69" s="59"/>
      <c r="C69" s="58"/>
      <c r="D69" s="143"/>
      <c r="E69" s="143"/>
      <c r="F69" s="143"/>
      <c r="G69" s="143">
        <f t="shared" si="2"/>
        <v>0</v>
      </c>
      <c r="H69" s="29"/>
      <c r="I69" s="29"/>
      <c r="J69" s="39"/>
      <c r="K69" s="29"/>
    </row>
    <row r="70" spans="1:11" ht="12.75">
      <c r="A70" s="58"/>
      <c r="B70" s="59"/>
      <c r="C70" s="43" t="s">
        <v>499</v>
      </c>
      <c r="D70" s="143">
        <v>0</v>
      </c>
      <c r="E70" s="143">
        <v>162.4</v>
      </c>
      <c r="F70" s="143">
        <v>0</v>
      </c>
      <c r="G70" s="143">
        <f t="shared" si="2"/>
        <v>162.4</v>
      </c>
      <c r="H70" s="29"/>
      <c r="I70" s="29"/>
      <c r="J70" s="39"/>
      <c r="K70" s="29"/>
    </row>
    <row r="71" spans="1:11" ht="12.75" hidden="1">
      <c r="A71" s="58"/>
      <c r="B71" s="59"/>
      <c r="C71" s="58"/>
      <c r="D71" s="143"/>
      <c r="E71" s="143"/>
      <c r="F71" s="143"/>
      <c r="G71" s="143">
        <f t="shared" si="2"/>
        <v>0</v>
      </c>
      <c r="H71" s="29"/>
      <c r="I71" s="29"/>
      <c r="J71" s="39"/>
      <c r="K71" s="29"/>
    </row>
    <row r="72" spans="1:11" ht="12.75">
      <c r="A72" s="58"/>
      <c r="B72" s="59"/>
      <c r="C72" s="43" t="s">
        <v>500</v>
      </c>
      <c r="D72" s="143">
        <v>4911.93</v>
      </c>
      <c r="E72" s="143">
        <v>1160</v>
      </c>
      <c r="F72" s="143">
        <v>2205.86</v>
      </c>
      <c r="G72" s="143">
        <f t="shared" si="2"/>
        <v>8277.79</v>
      </c>
      <c r="H72" s="29"/>
      <c r="I72" s="29"/>
      <c r="J72" s="39"/>
      <c r="K72" s="29"/>
    </row>
    <row r="73" spans="1:11" ht="12.75" hidden="1">
      <c r="A73" s="58"/>
      <c r="B73" s="59"/>
      <c r="C73" s="58"/>
      <c r="D73" s="143"/>
      <c r="E73" s="143"/>
      <c r="F73" s="143"/>
      <c r="G73" s="143">
        <f t="shared" si="2"/>
        <v>0</v>
      </c>
      <c r="H73" s="29"/>
      <c r="I73" s="29"/>
      <c r="J73" s="39"/>
      <c r="K73" s="29"/>
    </row>
    <row r="74" spans="1:11" ht="12.75">
      <c r="A74" s="58"/>
      <c r="B74" s="59"/>
      <c r="C74" s="43" t="s">
        <v>501</v>
      </c>
      <c r="D74" s="143">
        <v>0</v>
      </c>
      <c r="E74" s="143">
        <v>0</v>
      </c>
      <c r="F74" s="143">
        <v>0</v>
      </c>
      <c r="G74" s="143">
        <f t="shared" si="2"/>
        <v>0</v>
      </c>
      <c r="H74" s="29"/>
      <c r="I74" s="29"/>
      <c r="J74" s="39"/>
      <c r="K74" s="29"/>
    </row>
    <row r="75" spans="1:11" ht="12.75" hidden="1">
      <c r="A75" s="58"/>
      <c r="B75" s="59"/>
      <c r="C75" s="58"/>
      <c r="D75" s="143"/>
      <c r="E75" s="143"/>
      <c r="F75" s="143"/>
      <c r="G75" s="143">
        <f t="shared" si="2"/>
        <v>0</v>
      </c>
      <c r="H75" s="29"/>
      <c r="I75" s="29"/>
      <c r="J75" s="39"/>
      <c r="K75" s="29"/>
    </row>
    <row r="76" spans="1:10" s="29" customFormat="1" ht="11.25">
      <c r="A76" s="43"/>
      <c r="B76" s="59"/>
      <c r="C76" s="43" t="s">
        <v>502</v>
      </c>
      <c r="D76" s="143">
        <v>66551.68</v>
      </c>
      <c r="E76" s="143">
        <v>56860.03</v>
      </c>
      <c r="F76" s="143">
        <v>49428.53</v>
      </c>
      <c r="G76" s="143">
        <f t="shared" si="2"/>
        <v>172840.24</v>
      </c>
      <c r="J76" s="39"/>
    </row>
    <row r="77" spans="1:10" s="29" customFormat="1" ht="11.25" hidden="1">
      <c r="A77" s="43"/>
      <c r="B77" s="59"/>
      <c r="C77" s="43"/>
      <c r="D77" s="143"/>
      <c r="E77" s="143"/>
      <c r="F77" s="143"/>
      <c r="G77" s="143">
        <f t="shared" si="2"/>
        <v>0</v>
      </c>
      <c r="J77" s="39"/>
    </row>
    <row r="78" spans="1:10" s="29" customFormat="1" ht="11.25">
      <c r="A78" s="43"/>
      <c r="B78" s="59"/>
      <c r="C78" s="43" t="s">
        <v>503</v>
      </c>
      <c r="D78" s="143">
        <v>37299.11</v>
      </c>
      <c r="E78" s="143">
        <v>7012.26</v>
      </c>
      <c r="F78" s="143">
        <v>16156.78</v>
      </c>
      <c r="G78" s="143">
        <f t="shared" si="2"/>
        <v>60468.15</v>
      </c>
      <c r="J78" s="39"/>
    </row>
    <row r="79" spans="1:10" s="29" customFormat="1" ht="11.25" hidden="1">
      <c r="A79" s="43"/>
      <c r="B79" s="59"/>
      <c r="C79" s="43"/>
      <c r="D79" s="143"/>
      <c r="E79" s="143"/>
      <c r="F79" s="143"/>
      <c r="G79" s="143">
        <f t="shared" si="2"/>
        <v>0</v>
      </c>
      <c r="J79" s="39"/>
    </row>
    <row r="80" spans="1:10" s="29" customFormat="1" ht="11.25">
      <c r="A80" s="43"/>
      <c r="B80" s="59"/>
      <c r="C80" s="43" t="s">
        <v>504</v>
      </c>
      <c r="D80" s="143">
        <v>0</v>
      </c>
      <c r="E80" s="143">
        <v>0</v>
      </c>
      <c r="F80" s="143">
        <v>696</v>
      </c>
      <c r="G80" s="143">
        <f t="shared" si="2"/>
        <v>696</v>
      </c>
      <c r="J80" s="39"/>
    </row>
    <row r="81" spans="1:10" s="29" customFormat="1" ht="11.25" hidden="1">
      <c r="A81" s="43"/>
      <c r="B81" s="59"/>
      <c r="C81" s="43"/>
      <c r="D81" s="143"/>
      <c r="E81" s="143"/>
      <c r="F81" s="143"/>
      <c r="G81" s="143">
        <f t="shared" si="2"/>
        <v>0</v>
      </c>
      <c r="J81" s="39"/>
    </row>
    <row r="82" spans="1:10" s="29" customFormat="1" ht="11.25">
      <c r="A82" s="43"/>
      <c r="B82" s="59"/>
      <c r="C82" s="43" t="s">
        <v>505</v>
      </c>
      <c r="D82" s="143">
        <v>18836</v>
      </c>
      <c r="E82" s="143">
        <v>32536.84</v>
      </c>
      <c r="F82" s="143">
        <v>42412.54</v>
      </c>
      <c r="G82" s="143">
        <f t="shared" si="2"/>
        <v>93785.38</v>
      </c>
      <c r="J82" s="39"/>
    </row>
    <row r="83" spans="1:10" s="29" customFormat="1" ht="11.25">
      <c r="A83" s="43"/>
      <c r="B83" s="59"/>
      <c r="C83" s="43" t="s">
        <v>506</v>
      </c>
      <c r="D83" s="143"/>
      <c r="E83" s="143"/>
      <c r="F83" s="143"/>
      <c r="G83" s="143"/>
      <c r="J83" s="39"/>
    </row>
    <row r="84" spans="1:10" s="29" customFormat="1" ht="11.25" hidden="1">
      <c r="A84" s="43"/>
      <c r="B84" s="59"/>
      <c r="C84" s="43"/>
      <c r="D84" s="143"/>
      <c r="E84" s="143"/>
      <c r="F84" s="143"/>
      <c r="G84" s="143"/>
      <c r="J84" s="39"/>
    </row>
    <row r="85" spans="1:10" s="34" customFormat="1" ht="12">
      <c r="A85" s="46"/>
      <c r="B85" s="67" t="s">
        <v>507</v>
      </c>
      <c r="C85" s="46"/>
      <c r="D85" s="144">
        <f>SUM(D88:D100)</f>
        <v>6833.06</v>
      </c>
      <c r="E85" s="144">
        <f>SUM(E88:E100)</f>
        <v>1534.1299999999999</v>
      </c>
      <c r="F85" s="144">
        <f>SUM(F88:F100)</f>
        <v>10990.36</v>
      </c>
      <c r="G85" s="144">
        <f>SUM(G88:G100)</f>
        <v>19357.55</v>
      </c>
      <c r="J85" s="71"/>
    </row>
    <row r="86" spans="1:10" s="34" customFormat="1" ht="12">
      <c r="A86" s="46"/>
      <c r="B86" s="67"/>
      <c r="C86" s="46" t="s">
        <v>508</v>
      </c>
      <c r="D86" s="144"/>
      <c r="E86" s="144"/>
      <c r="F86" s="144"/>
      <c r="G86" s="144"/>
      <c r="J86" s="71"/>
    </row>
    <row r="87" spans="1:10" s="34" customFormat="1" ht="12" hidden="1">
      <c r="A87" s="46"/>
      <c r="B87" s="67"/>
      <c r="C87" s="46"/>
      <c r="D87" s="144"/>
      <c r="E87" s="144"/>
      <c r="F87" s="144"/>
      <c r="G87" s="144"/>
      <c r="J87" s="71"/>
    </row>
    <row r="88" spans="1:10" s="34" customFormat="1" ht="12">
      <c r="A88" s="46"/>
      <c r="B88" s="67"/>
      <c r="C88" s="43" t="s">
        <v>509</v>
      </c>
      <c r="D88" s="143">
        <v>0</v>
      </c>
      <c r="E88" s="143">
        <v>1055.6</v>
      </c>
      <c r="F88" s="143">
        <v>2111.2</v>
      </c>
      <c r="G88" s="143">
        <f>SUM(D88:F88)</f>
        <v>3166.7999999999997</v>
      </c>
      <c r="J88" s="71"/>
    </row>
    <row r="89" spans="1:10" s="29" customFormat="1" ht="11.25" hidden="1">
      <c r="A89" s="43"/>
      <c r="B89" s="59"/>
      <c r="C89" s="43"/>
      <c r="D89" s="143"/>
      <c r="E89" s="143"/>
      <c r="F89" s="143"/>
      <c r="G89" s="143">
        <f aca="true" t="shared" si="3" ref="G89:G100">SUM(D89:F89)</f>
        <v>0</v>
      </c>
      <c r="J89" s="39"/>
    </row>
    <row r="90" spans="1:10" s="29" customFormat="1" ht="11.25">
      <c r="A90" s="43"/>
      <c r="B90" s="59"/>
      <c r="C90" s="43" t="s">
        <v>510</v>
      </c>
      <c r="D90" s="143">
        <v>175.84</v>
      </c>
      <c r="E90" s="143">
        <v>385.52</v>
      </c>
      <c r="F90" s="143">
        <v>348</v>
      </c>
      <c r="G90" s="143">
        <f t="shared" si="3"/>
        <v>909.36</v>
      </c>
      <c r="J90" s="39"/>
    </row>
    <row r="91" spans="1:10" s="29" customFormat="1" ht="11.25" hidden="1">
      <c r="A91" s="43"/>
      <c r="B91" s="59"/>
      <c r="C91" s="43"/>
      <c r="D91" s="143"/>
      <c r="E91" s="143"/>
      <c r="F91" s="143"/>
      <c r="G91" s="143">
        <f t="shared" si="3"/>
        <v>0</v>
      </c>
      <c r="J91" s="39"/>
    </row>
    <row r="92" spans="1:11" ht="12.75">
      <c r="A92" s="58"/>
      <c r="B92" s="59"/>
      <c r="C92" s="43" t="s">
        <v>511</v>
      </c>
      <c r="D92" s="143">
        <v>1975.04</v>
      </c>
      <c r="E92" s="143">
        <v>93.01</v>
      </c>
      <c r="F92" s="143">
        <v>1254.14</v>
      </c>
      <c r="G92" s="143">
        <f t="shared" si="3"/>
        <v>3322.1900000000005</v>
      </c>
      <c r="H92" s="29"/>
      <c r="I92" s="29"/>
      <c r="J92" s="39"/>
      <c r="K92" s="29"/>
    </row>
    <row r="93" spans="1:11" ht="12.75" hidden="1">
      <c r="A93" s="58"/>
      <c r="B93" s="59"/>
      <c r="C93" s="43"/>
      <c r="D93" s="143"/>
      <c r="E93" s="143"/>
      <c r="F93" s="143"/>
      <c r="G93" s="143">
        <f t="shared" si="3"/>
        <v>0</v>
      </c>
      <c r="H93" s="29"/>
      <c r="I93" s="29"/>
      <c r="J93" s="39"/>
      <c r="K93" s="29"/>
    </row>
    <row r="94" spans="1:11" ht="12.75">
      <c r="A94" s="58"/>
      <c r="B94" s="59"/>
      <c r="C94" s="43" t="s">
        <v>512</v>
      </c>
      <c r="D94" s="143">
        <v>153</v>
      </c>
      <c r="E94" s="143">
        <v>0</v>
      </c>
      <c r="F94" s="143">
        <v>61.19</v>
      </c>
      <c r="G94" s="143">
        <f t="shared" si="3"/>
        <v>214.19</v>
      </c>
      <c r="H94" s="29"/>
      <c r="I94" s="29"/>
      <c r="J94" s="39"/>
      <c r="K94" s="29"/>
    </row>
    <row r="95" spans="1:11" ht="12.75" hidden="1">
      <c r="A95" s="58"/>
      <c r="B95" s="59"/>
      <c r="C95" s="43"/>
      <c r="D95" s="143"/>
      <c r="E95" s="143"/>
      <c r="F95" s="143"/>
      <c r="G95" s="143">
        <f t="shared" si="3"/>
        <v>0</v>
      </c>
      <c r="H95" s="29"/>
      <c r="I95" s="29"/>
      <c r="J95" s="39"/>
      <c r="K95" s="29"/>
    </row>
    <row r="96" spans="1:11" ht="12.75">
      <c r="A96" s="58"/>
      <c r="B96" s="59"/>
      <c r="C96" s="43" t="s">
        <v>513</v>
      </c>
      <c r="D96" s="143">
        <v>0</v>
      </c>
      <c r="E96" s="143">
        <v>0</v>
      </c>
      <c r="F96" s="143">
        <v>0</v>
      </c>
      <c r="G96" s="143">
        <f t="shared" si="3"/>
        <v>0</v>
      </c>
      <c r="H96" s="29"/>
      <c r="I96" s="29"/>
      <c r="J96" s="39"/>
      <c r="K96" s="29"/>
    </row>
    <row r="97" spans="1:11" ht="12.75" hidden="1">
      <c r="A97" s="58"/>
      <c r="B97" s="59"/>
      <c r="C97" s="43"/>
      <c r="D97" s="143"/>
      <c r="E97" s="143"/>
      <c r="F97" s="143"/>
      <c r="G97" s="143">
        <f t="shared" si="3"/>
        <v>0</v>
      </c>
      <c r="H97" s="29"/>
      <c r="I97" s="29"/>
      <c r="J97" s="39"/>
      <c r="K97" s="29"/>
    </row>
    <row r="98" spans="1:11" ht="12.75">
      <c r="A98" s="58"/>
      <c r="B98" s="59"/>
      <c r="C98" s="43" t="s">
        <v>514</v>
      </c>
      <c r="D98" s="143">
        <v>4529.18</v>
      </c>
      <c r="E98" s="143">
        <v>0</v>
      </c>
      <c r="F98" s="143">
        <v>7215.83</v>
      </c>
      <c r="G98" s="143">
        <f t="shared" si="3"/>
        <v>11745.01</v>
      </c>
      <c r="H98" s="29"/>
      <c r="I98" s="29"/>
      <c r="J98" s="39"/>
      <c r="K98" s="29"/>
    </row>
    <row r="99" spans="1:11" ht="12.75" hidden="1">
      <c r="A99" s="58"/>
      <c r="B99" s="59"/>
      <c r="C99" s="58"/>
      <c r="D99" s="143"/>
      <c r="E99" s="143"/>
      <c r="F99" s="143"/>
      <c r="G99" s="143">
        <f t="shared" si="3"/>
        <v>0</v>
      </c>
      <c r="H99" s="29"/>
      <c r="I99" s="29"/>
      <c r="J99" s="39"/>
      <c r="K99" s="29"/>
    </row>
    <row r="100" spans="1:11" ht="12.75">
      <c r="A100" s="58"/>
      <c r="B100" s="59"/>
      <c r="C100" s="43" t="s">
        <v>515</v>
      </c>
      <c r="D100" s="143">
        <v>0</v>
      </c>
      <c r="E100" s="143">
        <v>0</v>
      </c>
      <c r="F100" s="143">
        <v>0</v>
      </c>
      <c r="G100" s="143">
        <f t="shared" si="3"/>
        <v>0</v>
      </c>
      <c r="H100" s="29"/>
      <c r="I100" s="29"/>
      <c r="J100" s="39"/>
      <c r="K100" s="29"/>
    </row>
    <row r="101" spans="1:11" ht="12.75" hidden="1">
      <c r="A101" s="58"/>
      <c r="B101" s="59"/>
      <c r="C101" s="58"/>
      <c r="D101" s="143"/>
      <c r="E101" s="143"/>
      <c r="F101" s="143"/>
      <c r="G101" s="143"/>
      <c r="H101" s="29"/>
      <c r="I101" s="29"/>
      <c r="J101" s="39"/>
      <c r="K101" s="29"/>
    </row>
    <row r="102" spans="1:10" s="33" customFormat="1" ht="12">
      <c r="A102" s="66"/>
      <c r="B102" s="67" t="s">
        <v>516</v>
      </c>
      <c r="C102" s="46"/>
      <c r="D102" s="144">
        <f>SUM(D104:D106)</f>
        <v>2008689.8</v>
      </c>
      <c r="E102" s="144">
        <f>SUM(E104:E106)</f>
        <v>1967544.49</v>
      </c>
      <c r="F102" s="144">
        <f>SUM(F104:F106)</f>
        <v>2067005.78</v>
      </c>
      <c r="G102" s="144">
        <f>SUM(G104:G106)</f>
        <v>6043240.07</v>
      </c>
      <c r="J102" s="68"/>
    </row>
    <row r="103" spans="1:11" ht="12.75" hidden="1">
      <c r="A103" s="58"/>
      <c r="B103" s="59"/>
      <c r="C103" s="58"/>
      <c r="D103" s="143"/>
      <c r="E103" s="143"/>
      <c r="F103" s="143"/>
      <c r="G103" s="143"/>
      <c r="H103" s="29"/>
      <c r="I103" s="29"/>
      <c r="J103" s="39"/>
      <c r="K103" s="29"/>
    </row>
    <row r="104" spans="1:10" s="29" customFormat="1" ht="11.25">
      <c r="A104" s="43"/>
      <c r="B104" s="59"/>
      <c r="C104" s="43" t="s">
        <v>517</v>
      </c>
      <c r="D104" s="143">
        <v>2008689.8</v>
      </c>
      <c r="E104" s="143">
        <v>1967544.49</v>
      </c>
      <c r="F104" s="143">
        <v>2067005.78</v>
      </c>
      <c r="G104" s="143">
        <f>SUM(D104:F104)</f>
        <v>6043240.07</v>
      </c>
      <c r="J104" s="39"/>
    </row>
    <row r="105" spans="1:11" ht="12.75" hidden="1">
      <c r="A105" s="58"/>
      <c r="B105" s="59"/>
      <c r="C105" s="58"/>
      <c r="D105" s="143"/>
      <c r="E105" s="143"/>
      <c r="F105" s="143"/>
      <c r="G105" s="143"/>
      <c r="H105" s="29"/>
      <c r="I105" s="29"/>
      <c r="J105" s="39"/>
      <c r="K105" s="29"/>
    </row>
    <row r="106" spans="1:11" ht="12.75" hidden="1">
      <c r="A106" s="58"/>
      <c r="B106" s="59"/>
      <c r="C106" s="69" t="s">
        <v>518</v>
      </c>
      <c r="D106" s="143"/>
      <c r="E106" s="143"/>
      <c r="F106" s="143"/>
      <c r="G106" s="143"/>
      <c r="H106" s="29"/>
      <c r="I106" s="29"/>
      <c r="J106" s="39"/>
      <c r="K106" s="29"/>
    </row>
    <row r="107" spans="1:11" ht="12.75" hidden="1">
      <c r="A107" s="58"/>
      <c r="B107" s="59"/>
      <c r="C107" s="58"/>
      <c r="D107" s="143"/>
      <c r="E107" s="143"/>
      <c r="F107" s="143"/>
      <c r="G107" s="143"/>
      <c r="H107" s="29"/>
      <c r="I107" s="29"/>
      <c r="J107" s="39"/>
      <c r="K107" s="29"/>
    </row>
    <row r="108" spans="1:10" s="33" customFormat="1" ht="12">
      <c r="A108" s="66"/>
      <c r="B108" s="67" t="s">
        <v>519</v>
      </c>
      <c r="C108" s="46"/>
      <c r="D108" s="144">
        <f>SUM(D110:D118)</f>
        <v>11861.91</v>
      </c>
      <c r="E108" s="144">
        <f>SUM(E110:E118)</f>
        <v>43298.69</v>
      </c>
      <c r="F108" s="144">
        <f>SUM(F110:F118)</f>
        <v>45248.46</v>
      </c>
      <c r="G108" s="144">
        <f>SUM(G110:G118)</f>
        <v>100409.06</v>
      </c>
      <c r="J108" s="68"/>
    </row>
    <row r="109" spans="1:11" ht="12.75" hidden="1">
      <c r="A109" s="58"/>
      <c r="B109" s="59"/>
      <c r="C109" s="58"/>
      <c r="D109" s="143"/>
      <c r="E109" s="143"/>
      <c r="F109" s="143"/>
      <c r="G109" s="143"/>
      <c r="H109" s="29"/>
      <c r="I109" s="29"/>
      <c r="J109" s="39"/>
      <c r="K109" s="29"/>
    </row>
    <row r="110" spans="1:10" s="29" customFormat="1" ht="11.25">
      <c r="A110" s="43"/>
      <c r="B110" s="59"/>
      <c r="C110" s="43" t="s">
        <v>520</v>
      </c>
      <c r="D110" s="147">
        <v>420.99</v>
      </c>
      <c r="E110" s="147">
        <v>2800</v>
      </c>
      <c r="F110" s="147">
        <v>10362.74</v>
      </c>
      <c r="G110" s="147">
        <f>SUM(D110:F110)</f>
        <v>13583.73</v>
      </c>
      <c r="J110" s="39"/>
    </row>
    <row r="111" spans="1:10" s="29" customFormat="1" ht="11.25" hidden="1">
      <c r="A111" s="43"/>
      <c r="B111" s="59"/>
      <c r="C111" s="43"/>
      <c r="D111" s="147"/>
      <c r="E111" s="147"/>
      <c r="F111" s="147"/>
      <c r="G111" s="147">
        <f aca="true" t="shared" si="4" ref="G111:G118">SUM(D111:F111)</f>
        <v>0</v>
      </c>
      <c r="J111" s="39"/>
    </row>
    <row r="112" spans="1:10" s="29" customFormat="1" ht="11.25">
      <c r="A112" s="43"/>
      <c r="B112" s="59"/>
      <c r="C112" s="43" t="s">
        <v>521</v>
      </c>
      <c r="D112" s="147">
        <v>9710</v>
      </c>
      <c r="E112" s="147">
        <v>8109.17</v>
      </c>
      <c r="F112" s="147">
        <v>6587.5</v>
      </c>
      <c r="G112" s="147">
        <f t="shared" si="4"/>
        <v>24406.67</v>
      </c>
      <c r="J112" s="39"/>
    </row>
    <row r="113" spans="1:11" ht="12.75" hidden="1">
      <c r="A113" s="58"/>
      <c r="B113" s="59"/>
      <c r="C113" s="43"/>
      <c r="D113" s="147"/>
      <c r="E113" s="147"/>
      <c r="F113" s="147"/>
      <c r="G113" s="147">
        <f t="shared" si="4"/>
        <v>0</v>
      </c>
      <c r="H113" s="29"/>
      <c r="I113" s="29"/>
      <c r="J113" s="39"/>
      <c r="K113" s="29"/>
    </row>
    <row r="114" spans="1:10" s="29" customFormat="1" ht="11.25">
      <c r="A114" s="43"/>
      <c r="B114" s="59"/>
      <c r="C114" s="43" t="s">
        <v>522</v>
      </c>
      <c r="D114" s="147">
        <v>1624</v>
      </c>
      <c r="E114" s="147">
        <v>28431.7</v>
      </c>
      <c r="F114" s="147">
        <v>27479.04</v>
      </c>
      <c r="G114" s="147">
        <f t="shared" si="4"/>
        <v>57534.740000000005</v>
      </c>
      <c r="J114" s="39"/>
    </row>
    <row r="115" spans="1:10" s="29" customFormat="1" ht="11.25" hidden="1">
      <c r="A115" s="43"/>
      <c r="B115" s="59"/>
      <c r="C115" s="43"/>
      <c r="D115" s="147"/>
      <c r="E115" s="147"/>
      <c r="F115" s="147"/>
      <c r="G115" s="147">
        <f t="shared" si="4"/>
        <v>0</v>
      </c>
      <c r="J115" s="39"/>
    </row>
    <row r="116" spans="1:11" ht="12.75">
      <c r="A116" s="58"/>
      <c r="B116" s="59"/>
      <c r="C116" s="43" t="s">
        <v>523</v>
      </c>
      <c r="D116" s="143">
        <v>106.92</v>
      </c>
      <c r="E116" s="143">
        <v>3957.82</v>
      </c>
      <c r="F116" s="143">
        <v>819.18</v>
      </c>
      <c r="G116" s="147">
        <f t="shared" si="4"/>
        <v>4883.92</v>
      </c>
      <c r="H116" s="29"/>
      <c r="I116" s="29"/>
      <c r="J116" s="39"/>
      <c r="K116" s="29"/>
    </row>
    <row r="117" spans="1:11" ht="12.75" hidden="1">
      <c r="A117" s="58"/>
      <c r="B117" s="59"/>
      <c r="C117" s="43"/>
      <c r="D117" s="143"/>
      <c r="E117" s="143"/>
      <c r="F117" s="143"/>
      <c r="G117" s="147">
        <f t="shared" si="4"/>
        <v>0</v>
      </c>
      <c r="H117" s="29"/>
      <c r="I117" s="29"/>
      <c r="J117" s="39"/>
      <c r="K117" s="29"/>
    </row>
    <row r="118" spans="1:11" ht="12.75">
      <c r="A118" s="58"/>
      <c r="B118" s="59"/>
      <c r="C118" s="43" t="s">
        <v>524</v>
      </c>
      <c r="D118" s="143">
        <v>0</v>
      </c>
      <c r="E118" s="143">
        <v>0</v>
      </c>
      <c r="F118" s="143">
        <v>0</v>
      </c>
      <c r="G118" s="147">
        <f t="shared" si="4"/>
        <v>0</v>
      </c>
      <c r="H118" s="29"/>
      <c r="I118" s="29"/>
      <c r="J118" s="39"/>
      <c r="K118" s="29"/>
    </row>
    <row r="119" spans="1:11" ht="12.75">
      <c r="A119" s="58"/>
      <c r="B119" s="59"/>
      <c r="C119" s="58" t="s">
        <v>525</v>
      </c>
      <c r="D119" s="143"/>
      <c r="E119" s="143"/>
      <c r="F119" s="143"/>
      <c r="G119" s="143"/>
      <c r="H119" s="29"/>
      <c r="I119" s="29"/>
      <c r="J119" s="39"/>
      <c r="K119" s="29"/>
    </row>
    <row r="120" spans="1:11" ht="12.75" hidden="1">
      <c r="A120" s="58"/>
      <c r="B120" s="59"/>
      <c r="C120" s="58"/>
      <c r="D120" s="143"/>
      <c r="E120" s="143"/>
      <c r="F120" s="143"/>
      <c r="G120" s="143"/>
      <c r="H120" s="29"/>
      <c r="I120" s="29"/>
      <c r="J120" s="39"/>
      <c r="K120" s="29"/>
    </row>
    <row r="121" spans="1:10" s="33" customFormat="1" ht="12">
      <c r="A121" s="66"/>
      <c r="B121" s="67" t="s">
        <v>526</v>
      </c>
      <c r="C121" s="46"/>
      <c r="D121" s="144">
        <f>SUM(D123:D127)</f>
        <v>0</v>
      </c>
      <c r="E121" s="144">
        <f>SUM(E123:E127)</f>
        <v>3248</v>
      </c>
      <c r="F121" s="144">
        <f>SUM(F123:F127)</f>
        <v>0</v>
      </c>
      <c r="G121" s="144">
        <f>SUM(G123:G127)</f>
        <v>3248</v>
      </c>
      <c r="J121" s="68"/>
    </row>
    <row r="122" spans="1:11" ht="12.75" hidden="1">
      <c r="A122" s="58"/>
      <c r="B122" s="76"/>
      <c r="C122" s="43"/>
      <c r="D122" s="143"/>
      <c r="E122" s="143"/>
      <c r="F122" s="143"/>
      <c r="G122" s="143"/>
      <c r="H122" s="29"/>
      <c r="I122" s="29"/>
      <c r="J122" s="39"/>
      <c r="K122" s="29"/>
    </row>
    <row r="123" spans="1:10" s="29" customFormat="1" ht="11.25">
      <c r="A123" s="43"/>
      <c r="B123" s="59"/>
      <c r="C123" s="43" t="s">
        <v>527</v>
      </c>
      <c r="D123" s="147">
        <v>0</v>
      </c>
      <c r="E123" s="147">
        <v>0</v>
      </c>
      <c r="F123" s="147">
        <v>0</v>
      </c>
      <c r="G123" s="147">
        <f>SUM(D123:F123)</f>
        <v>0</v>
      </c>
      <c r="J123" s="39"/>
    </row>
    <row r="124" spans="1:11" ht="12.75" hidden="1">
      <c r="A124" s="58"/>
      <c r="B124" s="59"/>
      <c r="C124" s="58"/>
      <c r="D124" s="143"/>
      <c r="E124" s="143"/>
      <c r="F124" s="143"/>
      <c r="G124" s="147">
        <f>SUM(D124:F124)</f>
        <v>0</v>
      </c>
      <c r="H124" s="29"/>
      <c r="I124" s="29"/>
      <c r="J124" s="39"/>
      <c r="K124" s="29"/>
    </row>
    <row r="125" spans="1:11" ht="12.75">
      <c r="A125" s="58"/>
      <c r="B125" s="59"/>
      <c r="C125" s="43" t="s">
        <v>528</v>
      </c>
      <c r="D125" s="143">
        <v>0</v>
      </c>
      <c r="E125" s="143">
        <v>3248</v>
      </c>
      <c r="F125" s="143">
        <v>0</v>
      </c>
      <c r="G125" s="147">
        <f>SUM(D125:F125)</f>
        <v>3248</v>
      </c>
      <c r="H125" s="29"/>
      <c r="I125" s="29"/>
      <c r="J125" s="39"/>
      <c r="K125" s="29"/>
    </row>
    <row r="126" spans="1:11" ht="12.75" hidden="1">
      <c r="A126" s="58"/>
      <c r="B126" s="59"/>
      <c r="C126" s="58"/>
      <c r="D126" s="143"/>
      <c r="E126" s="143"/>
      <c r="F126" s="143"/>
      <c r="G126" s="147">
        <f>SUM(D126:F126)</f>
        <v>0</v>
      </c>
      <c r="H126" s="29"/>
      <c r="I126" s="29"/>
      <c r="J126" s="39"/>
      <c r="K126" s="29"/>
    </row>
    <row r="127" spans="1:11" ht="12.75">
      <c r="A127" s="58"/>
      <c r="B127" s="59"/>
      <c r="C127" s="43" t="s">
        <v>529</v>
      </c>
      <c r="D127" s="143">
        <v>0</v>
      </c>
      <c r="E127" s="143">
        <v>0</v>
      </c>
      <c r="F127" s="143">
        <v>0</v>
      </c>
      <c r="G127" s="147">
        <f>SUM(D127:F127)</f>
        <v>0</v>
      </c>
      <c r="H127" s="29"/>
      <c r="I127" s="29"/>
      <c r="J127" s="39"/>
      <c r="K127" s="29"/>
    </row>
    <row r="128" spans="1:11" ht="12.75">
      <c r="A128" s="58"/>
      <c r="B128" s="59"/>
      <c r="C128" s="43" t="s">
        <v>530</v>
      </c>
      <c r="D128" s="143"/>
      <c r="E128" s="143"/>
      <c r="F128" s="143"/>
      <c r="G128" s="143"/>
      <c r="H128" s="29"/>
      <c r="I128" s="29"/>
      <c r="J128" s="39"/>
      <c r="K128" s="29"/>
    </row>
    <row r="129" spans="1:11" ht="12.75" hidden="1">
      <c r="A129" s="58"/>
      <c r="B129" s="59"/>
      <c r="C129" s="58"/>
      <c r="D129" s="143"/>
      <c r="E129" s="143"/>
      <c r="F129" s="143"/>
      <c r="G129" s="143"/>
      <c r="H129" s="29"/>
      <c r="I129" s="29"/>
      <c r="J129" s="39"/>
      <c r="K129" s="29"/>
    </row>
    <row r="130" spans="1:10" s="34" customFormat="1" ht="12">
      <c r="A130" s="46"/>
      <c r="B130" s="67" t="s">
        <v>531</v>
      </c>
      <c r="C130" s="46"/>
      <c r="D130" s="144">
        <f>SUM(D132:D154)</f>
        <v>182827.78</v>
      </c>
      <c r="E130" s="144">
        <f>SUM(E132:E154)</f>
        <v>191530.26</v>
      </c>
      <c r="F130" s="144">
        <f>SUM(F132:F154)</f>
        <v>287538.82</v>
      </c>
      <c r="G130" s="144">
        <f>SUM(G132:G154)</f>
        <v>661896.86</v>
      </c>
      <c r="H130" s="34">
        <f>SUM(H132:H134)</f>
        <v>2264000</v>
      </c>
      <c r="I130" s="34">
        <f>SUM(I132:I134)</f>
        <v>2153521.59</v>
      </c>
      <c r="J130" s="71">
        <f>I130/H130</f>
        <v>0.9512021157243815</v>
      </c>
    </row>
    <row r="131" spans="1:11" ht="12.75" hidden="1">
      <c r="A131" s="58"/>
      <c r="B131" s="59"/>
      <c r="C131" s="58"/>
      <c r="D131" s="143"/>
      <c r="E131" s="143"/>
      <c r="F131" s="143"/>
      <c r="G131" s="143"/>
      <c r="H131" s="29"/>
      <c r="I131" s="29"/>
      <c r="J131" s="39"/>
      <c r="K131" s="29"/>
    </row>
    <row r="132" spans="1:10" s="29" customFormat="1" ht="11.25">
      <c r="A132" s="43"/>
      <c r="B132" s="59"/>
      <c r="C132" s="77" t="s">
        <v>532</v>
      </c>
      <c r="D132" s="143">
        <v>15537.75</v>
      </c>
      <c r="E132" s="143">
        <v>60586.12</v>
      </c>
      <c r="F132" s="143">
        <v>34354.54</v>
      </c>
      <c r="G132" s="143">
        <f>SUM(D132:F132)</f>
        <v>110478.41</v>
      </c>
      <c r="H132" s="29">
        <v>2264000</v>
      </c>
      <c r="I132" s="29">
        <f>H132-G132</f>
        <v>2153521.59</v>
      </c>
      <c r="J132" s="39">
        <f>I132/H132</f>
        <v>0.9512021157243815</v>
      </c>
    </row>
    <row r="133" spans="1:11" ht="12.75" hidden="1">
      <c r="A133" s="58"/>
      <c r="B133" s="76"/>
      <c r="C133" s="77"/>
      <c r="D133" s="143"/>
      <c r="E133" s="143"/>
      <c r="F133" s="143"/>
      <c r="G133" s="143">
        <f>SUM(D133:F133)</f>
        <v>0</v>
      </c>
      <c r="H133" s="29"/>
      <c r="I133" s="29"/>
      <c r="J133" s="39"/>
      <c r="K133" s="29"/>
    </row>
    <row r="134" spans="1:11" ht="12.75">
      <c r="A134" s="58"/>
      <c r="B134" s="76"/>
      <c r="C134" s="43" t="s">
        <v>533</v>
      </c>
      <c r="D134" s="143">
        <v>15704.5</v>
      </c>
      <c r="E134" s="143">
        <v>544.06</v>
      </c>
      <c r="F134" s="143">
        <v>11969.98</v>
      </c>
      <c r="G134" s="143">
        <f>SUM(D134:F134)</f>
        <v>28218.54</v>
      </c>
      <c r="H134" s="29"/>
      <c r="I134" s="29"/>
      <c r="J134" s="39"/>
      <c r="K134" s="29"/>
    </row>
    <row r="135" spans="1:10" s="29" customFormat="1" ht="11.25" hidden="1">
      <c r="A135" s="43"/>
      <c r="B135" s="59"/>
      <c r="C135" s="43"/>
      <c r="D135" s="147"/>
      <c r="E135" s="147"/>
      <c r="F135" s="147"/>
      <c r="G135" s="143">
        <f>SUM(D135:F135)</f>
        <v>0</v>
      </c>
      <c r="J135" s="39"/>
    </row>
    <row r="136" spans="1:10" s="29" customFormat="1" ht="11.25">
      <c r="A136" s="43"/>
      <c r="B136" s="59"/>
      <c r="C136" s="43" t="s">
        <v>534</v>
      </c>
      <c r="D136" s="147">
        <v>0</v>
      </c>
      <c r="E136" s="147">
        <v>0</v>
      </c>
      <c r="F136" s="147">
        <v>0</v>
      </c>
      <c r="G136" s="143">
        <f>SUM(D136:F136)</f>
        <v>0</v>
      </c>
      <c r="J136" s="39"/>
    </row>
    <row r="137" spans="1:10" s="29" customFormat="1" ht="11.25">
      <c r="A137" s="43"/>
      <c r="B137" s="59"/>
      <c r="C137" s="43" t="s">
        <v>535</v>
      </c>
      <c r="D137" s="147"/>
      <c r="E137" s="147"/>
      <c r="F137" s="147"/>
      <c r="G137" s="143"/>
      <c r="J137" s="39"/>
    </row>
    <row r="138" spans="1:10" s="29" customFormat="1" ht="11.25" hidden="1">
      <c r="A138" s="43"/>
      <c r="B138" s="59"/>
      <c r="C138" s="43"/>
      <c r="D138" s="147"/>
      <c r="E138" s="147"/>
      <c r="F138" s="147"/>
      <c r="G138" s="143"/>
      <c r="J138" s="39"/>
    </row>
    <row r="139" spans="1:10" s="29" customFormat="1" ht="11.25">
      <c r="A139" s="43"/>
      <c r="B139" s="59"/>
      <c r="C139" s="43" t="s">
        <v>536</v>
      </c>
      <c r="D139" s="147">
        <v>5690</v>
      </c>
      <c r="E139" s="147">
        <v>11521.91</v>
      </c>
      <c r="F139" s="147">
        <v>1070</v>
      </c>
      <c r="G139" s="143">
        <f>SUM(D139:F139)</f>
        <v>18281.91</v>
      </c>
      <c r="J139" s="39"/>
    </row>
    <row r="140" spans="1:10" ht="12.75">
      <c r="A140" s="58"/>
      <c r="B140" s="59"/>
      <c r="C140" s="43" t="s">
        <v>537</v>
      </c>
      <c r="D140" s="148"/>
      <c r="E140" s="148"/>
      <c r="F140" s="148"/>
      <c r="G140" s="143"/>
      <c r="J140" s="22"/>
    </row>
    <row r="141" spans="1:10" ht="12.75" hidden="1">
      <c r="A141" s="58"/>
      <c r="B141" s="59"/>
      <c r="C141" s="43"/>
      <c r="D141" s="148"/>
      <c r="E141" s="148"/>
      <c r="F141" s="148"/>
      <c r="G141" s="143"/>
      <c r="J141" s="22"/>
    </row>
    <row r="142" spans="1:10" ht="12.75">
      <c r="A142" s="58"/>
      <c r="B142" s="59"/>
      <c r="C142" s="43" t="s">
        <v>538</v>
      </c>
      <c r="D142" s="147">
        <v>0</v>
      </c>
      <c r="E142" s="147">
        <v>0</v>
      </c>
      <c r="F142" s="147">
        <v>0</v>
      </c>
      <c r="G142" s="143">
        <f>SUM(D142:F142)</f>
        <v>0</v>
      </c>
      <c r="J142" s="22"/>
    </row>
    <row r="143" spans="1:10" ht="12.75">
      <c r="A143" s="58"/>
      <c r="B143" s="59"/>
      <c r="C143" s="43" t="s">
        <v>539</v>
      </c>
      <c r="D143" s="147"/>
      <c r="E143" s="147"/>
      <c r="F143" s="147"/>
      <c r="G143" s="143"/>
      <c r="J143" s="22"/>
    </row>
    <row r="144" spans="1:10" ht="12.75" hidden="1">
      <c r="A144" s="58"/>
      <c r="B144" s="59"/>
      <c r="C144" s="43"/>
      <c r="D144" s="148"/>
      <c r="E144" s="148"/>
      <c r="F144" s="148"/>
      <c r="G144" s="143"/>
      <c r="J144" s="22"/>
    </row>
    <row r="145" spans="1:10" ht="12.75">
      <c r="A145" s="58"/>
      <c r="B145" s="59"/>
      <c r="C145" s="43" t="s">
        <v>540</v>
      </c>
      <c r="D145" s="147">
        <v>95211.62</v>
      </c>
      <c r="E145" s="147">
        <v>51956.62</v>
      </c>
      <c r="F145" s="147">
        <v>40322.54</v>
      </c>
      <c r="G145" s="143">
        <f>SUM(D145:F145)</f>
        <v>187490.78</v>
      </c>
      <c r="J145" s="22"/>
    </row>
    <row r="146" spans="1:7" ht="15">
      <c r="A146" s="58"/>
      <c r="B146" s="59"/>
      <c r="C146" s="43" t="s">
        <v>541</v>
      </c>
      <c r="D146" s="147"/>
      <c r="E146" s="147"/>
      <c r="F146" s="147"/>
      <c r="G146" s="143"/>
    </row>
    <row r="147" spans="1:7" ht="15" hidden="1">
      <c r="A147" s="58"/>
      <c r="B147" s="59"/>
      <c r="C147" s="43"/>
      <c r="D147" s="147"/>
      <c r="E147" s="147"/>
      <c r="F147" s="147"/>
      <c r="G147" s="143">
        <f>SUM(D147:E147)</f>
        <v>0</v>
      </c>
    </row>
    <row r="148" spans="1:7" ht="15">
      <c r="A148" s="58"/>
      <c r="B148" s="59"/>
      <c r="C148" s="43" t="s">
        <v>542</v>
      </c>
      <c r="D148" s="147">
        <v>0</v>
      </c>
      <c r="E148" s="147">
        <v>0</v>
      </c>
      <c r="F148" s="147">
        <v>0</v>
      </c>
      <c r="G148" s="143">
        <f>SUM(D148:F148)</f>
        <v>0</v>
      </c>
    </row>
    <row r="149" spans="1:7" ht="15">
      <c r="A149" s="58"/>
      <c r="B149" s="59"/>
      <c r="C149" s="43" t="s">
        <v>543</v>
      </c>
      <c r="D149" s="147"/>
      <c r="E149" s="147"/>
      <c r="F149" s="147"/>
      <c r="G149" s="143"/>
    </row>
    <row r="150" spans="1:7" ht="15" hidden="1">
      <c r="A150" s="58"/>
      <c r="B150" s="59"/>
      <c r="C150" s="43"/>
      <c r="D150" s="147"/>
      <c r="E150" s="147"/>
      <c r="F150" s="147"/>
      <c r="G150" s="143"/>
    </row>
    <row r="151" spans="1:7" ht="15">
      <c r="A151" s="58"/>
      <c r="B151" s="59"/>
      <c r="C151" s="43" t="s">
        <v>544</v>
      </c>
      <c r="D151" s="147">
        <v>47012.57</v>
      </c>
      <c r="E151" s="147">
        <v>66921.55</v>
      </c>
      <c r="F151" s="147">
        <v>195784.96</v>
      </c>
      <c r="G151" s="143">
        <f>SUM(D151:F151)</f>
        <v>309719.07999999996</v>
      </c>
    </row>
    <row r="152" spans="1:7" ht="15">
      <c r="A152" s="58"/>
      <c r="B152" s="59"/>
      <c r="C152" s="43" t="s">
        <v>545</v>
      </c>
      <c r="D152" s="148"/>
      <c r="E152" s="147"/>
      <c r="F152" s="147"/>
      <c r="G152" s="143"/>
    </row>
    <row r="153" spans="1:7" ht="15" hidden="1">
      <c r="A153" s="58"/>
      <c r="B153" s="59"/>
      <c r="C153" s="58"/>
      <c r="D153" s="148"/>
      <c r="E153" s="147"/>
      <c r="F153" s="147"/>
      <c r="G153" s="148"/>
    </row>
    <row r="154" spans="1:7" ht="15">
      <c r="A154" s="58"/>
      <c r="B154" s="59"/>
      <c r="C154" s="43" t="s">
        <v>546</v>
      </c>
      <c r="D154" s="147">
        <v>3671.34</v>
      </c>
      <c r="E154" s="147">
        <v>0</v>
      </c>
      <c r="F154" s="147">
        <v>4036.8</v>
      </c>
      <c r="G154" s="147">
        <f>SUM(D154:F154)</f>
        <v>7708.14</v>
      </c>
    </row>
    <row r="155" spans="1:7" ht="15">
      <c r="A155" s="58"/>
      <c r="B155" s="59"/>
      <c r="C155" s="58" t="s">
        <v>837</v>
      </c>
      <c r="D155" s="148"/>
      <c r="E155" s="148"/>
      <c r="F155" s="148"/>
      <c r="G155" s="148"/>
    </row>
    <row r="156" spans="1:7" ht="15">
      <c r="A156" s="58"/>
      <c r="B156" s="59"/>
      <c r="C156" s="58"/>
      <c r="D156" s="58"/>
      <c r="E156" s="58"/>
      <c r="F156" s="58"/>
      <c r="G156" s="58"/>
    </row>
    <row r="157" spans="1:7" ht="15">
      <c r="A157" s="58"/>
      <c r="B157" s="59"/>
      <c r="C157" s="58"/>
      <c r="D157" s="58"/>
      <c r="E157" s="58"/>
      <c r="F157" s="58"/>
      <c r="G157" s="58"/>
    </row>
  </sheetData>
  <sheetProtection/>
  <printOptions horizontalCentered="1"/>
  <pageMargins left="0" right="0" top="0.3937007874015748" bottom="0" header="0.1968503937007874" footer="0.1968503937007874"/>
  <pageSetup horizontalDpi="300" verticalDpi="300" orientation="portrait" scale="80" r:id="rId1"/>
  <headerFooter alignWithMargins="0">
    <oddHeader>&amp;C&amp;16XV AYUNTAMIENTO DE COMONDU
TESORERIA GENERAL MUNICIPAL
PRESUPUESTO DE EGRESOS EJERCIDO 4TO TRIMESTRE 2017</oddHeader>
  </headerFooter>
  <ignoredErrors>
    <ignoredError sqref="G119:G122 G110:G118 G123:G127 G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K191"/>
  <sheetViews>
    <sheetView showGridLines="0" zoomScalePageLayoutView="0" workbookViewId="0" topLeftCell="A1">
      <pane xSplit="3" ySplit="4" topLeftCell="D105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69" sqref="G169:G180"/>
    </sheetView>
  </sheetViews>
  <sheetFormatPr defaultColWidth="9.140625" defaultRowHeight="15"/>
  <cols>
    <col min="1" max="1" width="2.8515625" style="22" customWidth="1"/>
    <col min="2" max="2" width="2.7109375" style="21" customWidth="1"/>
    <col min="3" max="3" width="47.00390625" style="29" customWidth="1"/>
    <col min="4" max="4" width="12.57421875" style="22" bestFit="1" customWidth="1"/>
    <col min="5" max="5" width="11.7109375" style="22" bestFit="1" customWidth="1"/>
    <col min="6" max="6" width="11.7109375" style="22" customWidth="1"/>
    <col min="7" max="7" width="12.7109375" style="22" bestFit="1" customWidth="1"/>
    <col min="8" max="8" width="11.28125" style="22" hidden="1" customWidth="1"/>
    <col min="9" max="9" width="10.140625" style="22" hidden="1" customWidth="1"/>
    <col min="10" max="10" width="9.57421875" style="22" hidden="1" customWidth="1"/>
    <col min="11" max="11" width="7.8515625" style="22" bestFit="1" customWidth="1"/>
    <col min="12" max="12" width="10.140625" style="22" bestFit="1" customWidth="1"/>
    <col min="13" max="16384" width="9.140625" style="22" customWidth="1"/>
  </cols>
  <sheetData>
    <row r="1" spans="4:8" ht="12.75">
      <c r="D1" s="78"/>
      <c r="H1" s="24" t="s">
        <v>417</v>
      </c>
    </row>
    <row r="2" spans="4:8" ht="12.75">
      <c r="D2" s="23"/>
      <c r="E2" s="23"/>
      <c r="F2" s="23"/>
      <c r="G2" s="24"/>
      <c r="H2" s="24"/>
    </row>
    <row r="3" spans="4:8" ht="12.75">
      <c r="D3" s="49"/>
      <c r="E3" s="23"/>
      <c r="F3" s="23"/>
      <c r="G3" s="24" t="s">
        <v>0</v>
      </c>
      <c r="H3" s="24"/>
    </row>
    <row r="4" spans="2:10" s="24" customFormat="1" ht="12.75">
      <c r="B4" s="25"/>
      <c r="C4" s="79"/>
      <c r="D4" s="24" t="s">
        <v>418</v>
      </c>
      <c r="E4" s="24" t="s">
        <v>419</v>
      </c>
      <c r="F4" s="24" t="s">
        <v>840</v>
      </c>
      <c r="G4" s="24" t="s">
        <v>839</v>
      </c>
      <c r="H4" s="24" t="s">
        <v>420</v>
      </c>
      <c r="I4" s="24" t="s">
        <v>421</v>
      </c>
      <c r="J4" s="24" t="s">
        <v>422</v>
      </c>
    </row>
    <row r="5" spans="2:9" s="80" customFormat="1" ht="12.75">
      <c r="B5" s="26" t="s">
        <v>547</v>
      </c>
      <c r="C5" s="26"/>
      <c r="D5" s="139">
        <f>SUM(D7,D27,D47,D69,D89,D111,D129,D149,D161)</f>
        <v>2144190.94</v>
      </c>
      <c r="E5" s="139">
        <f>SUM(E7,E27,E47,E69,E89,E111,E129,E149,E161)</f>
        <v>884899</v>
      </c>
      <c r="F5" s="139">
        <f>SUM(F7,F27,F47,F69,F89,F111,F129,F149,F161)</f>
        <v>6523175.09</v>
      </c>
      <c r="G5" s="139">
        <f>G7+G27+G47+G69+G89+G111+G129+G149+G161</f>
        <v>9552265.030000001</v>
      </c>
      <c r="H5" s="80" t="e">
        <f>H7+H27+#REF!+H69+H89+H111+H129+H149</f>
        <v>#REF!</v>
      </c>
      <c r="I5" s="80" t="e">
        <f>I7+I27+#REF!+I69+I89+I111+I129+I149</f>
        <v>#REF!</v>
      </c>
    </row>
    <row r="6" spans="4:10" ht="12.75" hidden="1">
      <c r="D6" s="138"/>
      <c r="E6" s="138"/>
      <c r="F6" s="138"/>
      <c r="G6" s="138"/>
      <c r="H6" s="29"/>
      <c r="I6" s="29"/>
      <c r="J6" s="29"/>
    </row>
    <row r="7" spans="2:10" s="34" customFormat="1" ht="12">
      <c r="B7" s="32" t="s">
        <v>548</v>
      </c>
      <c r="D7" s="140">
        <f>SUM(D9:D25)</f>
        <v>1727713.82</v>
      </c>
      <c r="E7" s="140">
        <f>SUM(E9:E25)</f>
        <v>359453.43000000005</v>
      </c>
      <c r="F7" s="140">
        <f>SUM(F9:F25)</f>
        <v>1861293.46</v>
      </c>
      <c r="G7" s="140">
        <f>SUM(G9:G25)</f>
        <v>3948460.7100000004</v>
      </c>
      <c r="H7" s="34">
        <f>SUM(H22:H26)</f>
        <v>1517000</v>
      </c>
      <c r="I7" s="34">
        <f>H7-G7</f>
        <v>-2431460.7100000004</v>
      </c>
      <c r="J7" s="71">
        <f>I7/H7</f>
        <v>-1.6028086420566912</v>
      </c>
    </row>
    <row r="8" spans="2:10" s="34" customFormat="1" ht="12" hidden="1">
      <c r="B8" s="32"/>
      <c r="D8" s="140"/>
      <c r="E8" s="140"/>
      <c r="F8" s="140"/>
      <c r="G8" s="140"/>
      <c r="J8" s="71"/>
    </row>
    <row r="9" spans="2:10" s="34" customFormat="1" ht="12">
      <c r="B9" s="32"/>
      <c r="C9" s="29" t="s">
        <v>549</v>
      </c>
      <c r="D9" s="141">
        <v>1702879.84</v>
      </c>
      <c r="E9" s="141">
        <v>332053.84</v>
      </c>
      <c r="F9" s="141">
        <v>1827498.84</v>
      </c>
      <c r="G9" s="141">
        <f>SUM(D9:F9)</f>
        <v>3862432.5200000005</v>
      </c>
      <c r="J9" s="71"/>
    </row>
    <row r="10" spans="2:10" s="34" customFormat="1" ht="12" hidden="1">
      <c r="B10" s="32"/>
      <c r="D10" s="140"/>
      <c r="E10" s="140"/>
      <c r="F10" s="140"/>
      <c r="G10" s="141">
        <f aca="true" t="shared" si="0" ref="G10:G23">SUM(D10:F10)</f>
        <v>0</v>
      </c>
      <c r="J10" s="71"/>
    </row>
    <row r="11" spans="2:10" s="34" customFormat="1" ht="12">
      <c r="B11" s="32"/>
      <c r="C11" s="29" t="s">
        <v>550</v>
      </c>
      <c r="D11" s="141">
        <v>9843</v>
      </c>
      <c r="E11" s="141">
        <v>7293.12</v>
      </c>
      <c r="F11" s="141">
        <v>11298.95</v>
      </c>
      <c r="G11" s="141">
        <f t="shared" si="0"/>
        <v>28435.07</v>
      </c>
      <c r="J11" s="71"/>
    </row>
    <row r="12" spans="2:10" s="34" customFormat="1" ht="12" hidden="1">
      <c r="B12" s="32"/>
      <c r="D12" s="141"/>
      <c r="E12" s="141"/>
      <c r="F12" s="141"/>
      <c r="G12" s="141">
        <f t="shared" si="0"/>
        <v>0</v>
      </c>
      <c r="J12" s="71"/>
    </row>
    <row r="13" spans="2:10" s="34" customFormat="1" ht="12" hidden="1">
      <c r="B13" s="32"/>
      <c r="C13" s="35" t="s">
        <v>551</v>
      </c>
      <c r="D13" s="141"/>
      <c r="E13" s="141"/>
      <c r="F13" s="141"/>
      <c r="G13" s="141">
        <f t="shared" si="0"/>
        <v>0</v>
      </c>
      <c r="J13" s="71"/>
    </row>
    <row r="14" spans="2:10" s="34" customFormat="1" ht="12" hidden="1">
      <c r="B14" s="32"/>
      <c r="C14" s="36"/>
      <c r="D14" s="140"/>
      <c r="E14" s="140"/>
      <c r="F14" s="140"/>
      <c r="G14" s="141">
        <f t="shared" si="0"/>
        <v>0</v>
      </c>
      <c r="J14" s="71"/>
    </row>
    <row r="15" spans="2:10" s="34" customFormat="1" ht="12">
      <c r="B15" s="32"/>
      <c r="C15" s="29" t="s">
        <v>552</v>
      </c>
      <c r="D15" s="141">
        <v>7094</v>
      </c>
      <c r="E15" s="141">
        <v>13802.86</v>
      </c>
      <c r="F15" s="141">
        <v>11048.75</v>
      </c>
      <c r="G15" s="141">
        <f t="shared" si="0"/>
        <v>31945.61</v>
      </c>
      <c r="J15" s="71"/>
    </row>
    <row r="16" spans="2:10" s="34" customFormat="1" ht="12" hidden="1">
      <c r="B16" s="32"/>
      <c r="D16" s="140"/>
      <c r="E16" s="140"/>
      <c r="F16" s="140"/>
      <c r="G16" s="141">
        <f t="shared" si="0"/>
        <v>0</v>
      </c>
      <c r="J16" s="71"/>
    </row>
    <row r="17" spans="2:10" s="34" customFormat="1" ht="12">
      <c r="B17" s="32"/>
      <c r="C17" s="29" t="s">
        <v>553</v>
      </c>
      <c r="D17" s="141">
        <v>7780.28</v>
      </c>
      <c r="E17" s="141">
        <v>5760.21</v>
      </c>
      <c r="F17" s="141">
        <v>11446.92</v>
      </c>
      <c r="G17" s="141">
        <f t="shared" si="0"/>
        <v>24987.41</v>
      </c>
      <c r="J17" s="71"/>
    </row>
    <row r="18" spans="2:10" s="34" customFormat="1" ht="12" hidden="1">
      <c r="B18" s="32"/>
      <c r="D18" s="140"/>
      <c r="E18" s="140"/>
      <c r="F18" s="140"/>
      <c r="G18" s="141">
        <f t="shared" si="0"/>
        <v>0</v>
      </c>
      <c r="J18" s="71"/>
    </row>
    <row r="19" spans="2:10" s="34" customFormat="1" ht="12">
      <c r="B19" s="32"/>
      <c r="C19" s="29" t="s">
        <v>554</v>
      </c>
      <c r="D19" s="141">
        <v>0</v>
      </c>
      <c r="E19" s="141">
        <v>0</v>
      </c>
      <c r="F19" s="141">
        <v>0</v>
      </c>
      <c r="G19" s="141">
        <f t="shared" si="0"/>
        <v>0</v>
      </c>
      <c r="J19" s="71"/>
    </row>
    <row r="20" spans="2:10" s="34" customFormat="1" ht="12" hidden="1">
      <c r="B20" s="32"/>
      <c r="D20" s="141"/>
      <c r="E20" s="140"/>
      <c r="F20" s="140"/>
      <c r="G20" s="141">
        <f t="shared" si="0"/>
        <v>0</v>
      </c>
      <c r="J20" s="71"/>
    </row>
    <row r="21" spans="2:10" s="34" customFormat="1" ht="12">
      <c r="B21" s="32"/>
      <c r="C21" s="29" t="s">
        <v>555</v>
      </c>
      <c r="D21" s="141">
        <v>0</v>
      </c>
      <c r="E21" s="140">
        <v>0</v>
      </c>
      <c r="F21" s="141">
        <v>0</v>
      </c>
      <c r="G21" s="141">
        <f t="shared" si="0"/>
        <v>0</v>
      </c>
      <c r="J21" s="71"/>
    </row>
    <row r="22" spans="2:10" s="29" customFormat="1" ht="12" hidden="1">
      <c r="B22" s="21"/>
      <c r="C22" s="34"/>
      <c r="D22" s="140"/>
      <c r="E22" s="140"/>
      <c r="F22" s="140"/>
      <c r="G22" s="141">
        <f t="shared" si="0"/>
        <v>0</v>
      </c>
      <c r="H22" s="37">
        <v>29000</v>
      </c>
      <c r="I22" s="29">
        <f>H22-G23</f>
        <v>28339.9</v>
      </c>
      <c r="J22" s="39">
        <f>I22/H22</f>
        <v>0.9772379310344828</v>
      </c>
    </row>
    <row r="23" spans="2:11" s="29" customFormat="1" ht="11.25">
      <c r="B23" s="21"/>
      <c r="C23" s="29" t="s">
        <v>556</v>
      </c>
      <c r="D23" s="141">
        <v>116.7</v>
      </c>
      <c r="E23" s="141">
        <v>543.4</v>
      </c>
      <c r="F23" s="141">
        <v>0</v>
      </c>
      <c r="G23" s="141">
        <f t="shared" si="0"/>
        <v>660.1</v>
      </c>
      <c r="H23" s="37"/>
      <c r="J23" s="39"/>
      <c r="K23" s="138"/>
    </row>
    <row r="24" spans="2:10" s="29" customFormat="1" ht="11.25" hidden="1">
      <c r="B24" s="21"/>
      <c r="D24" s="141"/>
      <c r="E24" s="141"/>
      <c r="F24" s="141"/>
      <c r="G24" s="141"/>
      <c r="H24" s="37"/>
      <c r="J24" s="39"/>
    </row>
    <row r="25" spans="2:10" s="29" customFormat="1" ht="11.25" hidden="1">
      <c r="B25" s="21"/>
      <c r="C25" s="35" t="s">
        <v>557</v>
      </c>
      <c r="D25" s="141"/>
      <c r="E25" s="141"/>
      <c r="F25" s="141"/>
      <c r="G25" s="141"/>
      <c r="H25" s="37"/>
      <c r="J25" s="39"/>
    </row>
    <row r="26" spans="2:10" s="29" customFormat="1" ht="11.25" hidden="1">
      <c r="B26" s="21"/>
      <c r="D26" s="141"/>
      <c r="E26" s="141"/>
      <c r="F26" s="141"/>
      <c r="G26" s="141"/>
      <c r="H26" s="37">
        <v>1488000</v>
      </c>
      <c r="I26" s="29">
        <f>H26-G15</f>
        <v>1456054.39</v>
      </c>
      <c r="J26" s="39">
        <f>I26/H26</f>
        <v>0.9785311760752687</v>
      </c>
    </row>
    <row r="27" spans="2:10" s="34" customFormat="1" ht="12">
      <c r="B27" s="32" t="s">
        <v>558</v>
      </c>
      <c r="D27" s="140">
        <f>SUM(D29:D45)</f>
        <v>12378.74</v>
      </c>
      <c r="E27" s="140">
        <f>SUM(E29:E45)</f>
        <v>17094.739999999998</v>
      </c>
      <c r="F27" s="140">
        <f>SUM(F29:F45)</f>
        <v>191673.74</v>
      </c>
      <c r="G27" s="140">
        <f>SUM(G29:G45)</f>
        <v>221147.22</v>
      </c>
      <c r="H27" s="34">
        <v>588000</v>
      </c>
      <c r="I27" s="34">
        <f>H27-G27</f>
        <v>366852.78</v>
      </c>
      <c r="J27" s="71">
        <f>I27/H27</f>
        <v>0.6238992857142858</v>
      </c>
    </row>
    <row r="28" spans="2:10" s="29" customFormat="1" ht="11.25" hidden="1">
      <c r="B28" s="21"/>
      <c r="D28" s="141"/>
      <c r="E28" s="141"/>
      <c r="F28" s="141"/>
      <c r="G28" s="141"/>
      <c r="H28" s="37"/>
      <c r="J28" s="39"/>
    </row>
    <row r="29" spans="2:10" s="29" customFormat="1" ht="11.25" hidden="1">
      <c r="B29" s="21"/>
      <c r="C29" s="35" t="s">
        <v>559</v>
      </c>
      <c r="D29" s="141"/>
      <c r="E29" s="141"/>
      <c r="F29" s="141"/>
      <c r="G29" s="141"/>
      <c r="H29" s="37"/>
      <c r="J29" s="39"/>
    </row>
    <row r="30" spans="2:10" s="29" customFormat="1" ht="11.25" hidden="1">
      <c r="B30" s="21"/>
      <c r="D30" s="141"/>
      <c r="E30" s="141"/>
      <c r="F30" s="141"/>
      <c r="G30" s="141"/>
      <c r="H30" s="37"/>
      <c r="J30" s="39"/>
    </row>
    <row r="31" spans="2:10" s="29" customFormat="1" ht="11.25">
      <c r="B31" s="21"/>
      <c r="C31" s="29" t="s">
        <v>560</v>
      </c>
      <c r="D31" s="141">
        <v>12378.74</v>
      </c>
      <c r="E31" s="141">
        <v>4258.74</v>
      </c>
      <c r="F31" s="141">
        <v>49382.74</v>
      </c>
      <c r="G31" s="141">
        <f>SUM(D31:F31)</f>
        <v>66020.22</v>
      </c>
      <c r="H31" s="37"/>
      <c r="J31" s="39"/>
    </row>
    <row r="32" spans="2:10" s="29" customFormat="1" ht="11.25" hidden="1">
      <c r="B32" s="21"/>
      <c r="D32" s="141"/>
      <c r="E32" s="141"/>
      <c r="F32" s="141"/>
      <c r="G32" s="141">
        <f aca="true" t="shared" si="1" ref="G32:G45">SUM(D32:F32)</f>
        <v>0</v>
      </c>
      <c r="H32" s="37"/>
      <c r="J32" s="39"/>
    </row>
    <row r="33" spans="2:10" s="29" customFormat="1" ht="11.25">
      <c r="B33" s="21"/>
      <c r="C33" s="29" t="s">
        <v>561</v>
      </c>
      <c r="D33" s="141"/>
      <c r="E33" s="141"/>
      <c r="F33" s="141"/>
      <c r="G33" s="141"/>
      <c r="H33" s="37">
        <v>588000</v>
      </c>
      <c r="I33" s="29">
        <f>H33-G33</f>
        <v>588000</v>
      </c>
      <c r="J33" s="39">
        <f>I33/H33</f>
        <v>1</v>
      </c>
    </row>
    <row r="34" spans="4:10" ht="12.75" hidden="1">
      <c r="D34" s="138"/>
      <c r="E34" s="138"/>
      <c r="F34" s="138"/>
      <c r="G34" s="141">
        <f t="shared" si="1"/>
        <v>0</v>
      </c>
      <c r="H34" s="29"/>
      <c r="I34" s="29"/>
      <c r="J34" s="29"/>
    </row>
    <row r="35" spans="3:10" ht="12.75" hidden="1">
      <c r="C35" s="35" t="s">
        <v>562</v>
      </c>
      <c r="D35" s="138"/>
      <c r="E35" s="138"/>
      <c r="F35" s="138"/>
      <c r="G35" s="141">
        <f t="shared" si="1"/>
        <v>0</v>
      </c>
      <c r="H35" s="29"/>
      <c r="I35" s="29"/>
      <c r="J35" s="29"/>
    </row>
    <row r="36" spans="4:10" ht="12.75" hidden="1">
      <c r="D36" s="138"/>
      <c r="E36" s="138"/>
      <c r="F36" s="138"/>
      <c r="G36" s="141">
        <f t="shared" si="1"/>
        <v>0</v>
      </c>
      <c r="H36" s="29"/>
      <c r="I36" s="29"/>
      <c r="J36" s="29"/>
    </row>
    <row r="37" spans="3:10" ht="12.75">
      <c r="C37" s="29" t="s">
        <v>563</v>
      </c>
      <c r="D37" s="138">
        <v>0</v>
      </c>
      <c r="E37" s="138">
        <v>7500</v>
      </c>
      <c r="F37" s="138">
        <v>24000</v>
      </c>
      <c r="G37" s="141">
        <f t="shared" si="1"/>
        <v>31500</v>
      </c>
      <c r="H37" s="29"/>
      <c r="I37" s="29"/>
      <c r="J37" s="29"/>
    </row>
    <row r="38" spans="4:10" ht="12.75" hidden="1">
      <c r="D38" s="138"/>
      <c r="E38" s="138"/>
      <c r="F38" s="138"/>
      <c r="G38" s="141">
        <f t="shared" si="1"/>
        <v>0</v>
      </c>
      <c r="H38" s="29"/>
      <c r="I38" s="29"/>
      <c r="J38" s="29"/>
    </row>
    <row r="39" spans="3:10" ht="12.75">
      <c r="C39" s="29" t="s">
        <v>564</v>
      </c>
      <c r="D39" s="138">
        <v>0</v>
      </c>
      <c r="E39" s="138">
        <v>2320</v>
      </c>
      <c r="F39" s="138">
        <v>0</v>
      </c>
      <c r="G39" s="141">
        <f t="shared" si="1"/>
        <v>2320</v>
      </c>
      <c r="H39" s="29"/>
      <c r="I39" s="29"/>
      <c r="J39" s="29"/>
    </row>
    <row r="40" spans="4:10" ht="12.75" hidden="1">
      <c r="D40" s="138"/>
      <c r="E40" s="138"/>
      <c r="F40" s="138"/>
      <c r="G40" s="141">
        <f t="shared" si="1"/>
        <v>0</v>
      </c>
      <c r="H40" s="29"/>
      <c r="I40" s="29"/>
      <c r="J40" s="29"/>
    </row>
    <row r="41" spans="3:10" ht="12.75" hidden="1">
      <c r="C41" s="35" t="s">
        <v>565</v>
      </c>
      <c r="D41" s="138"/>
      <c r="E41" s="138"/>
      <c r="F41" s="138"/>
      <c r="G41" s="141">
        <f t="shared" si="1"/>
        <v>0</v>
      </c>
      <c r="H41" s="29"/>
      <c r="I41" s="29"/>
      <c r="J41" s="29"/>
    </row>
    <row r="42" spans="4:10" ht="12.75" hidden="1">
      <c r="D42" s="138"/>
      <c r="E42" s="138"/>
      <c r="F42" s="138"/>
      <c r="G42" s="141">
        <f t="shared" si="1"/>
        <v>0</v>
      </c>
      <c r="H42" s="29"/>
      <c r="I42" s="29"/>
      <c r="J42" s="29"/>
    </row>
    <row r="43" spans="3:10" ht="12.75" hidden="1">
      <c r="C43" s="35" t="s">
        <v>566</v>
      </c>
      <c r="D43" s="138"/>
      <c r="E43" s="138"/>
      <c r="F43" s="138"/>
      <c r="G43" s="141">
        <f t="shared" si="1"/>
        <v>0</v>
      </c>
      <c r="H43" s="29"/>
      <c r="I43" s="29"/>
      <c r="J43" s="29"/>
    </row>
    <row r="44" spans="4:10" ht="12.75" hidden="1">
      <c r="D44" s="138"/>
      <c r="E44" s="138"/>
      <c r="F44" s="138"/>
      <c r="G44" s="141">
        <f t="shared" si="1"/>
        <v>0</v>
      </c>
      <c r="H44" s="29"/>
      <c r="I44" s="29"/>
      <c r="J44" s="29"/>
    </row>
    <row r="45" spans="3:10" ht="12.75">
      <c r="C45" s="29" t="s">
        <v>567</v>
      </c>
      <c r="D45" s="138">
        <v>0</v>
      </c>
      <c r="E45" s="138">
        <v>3016</v>
      </c>
      <c r="F45" s="138">
        <v>118291</v>
      </c>
      <c r="G45" s="141">
        <f t="shared" si="1"/>
        <v>121307</v>
      </c>
      <c r="H45" s="29"/>
      <c r="I45" s="29"/>
      <c r="J45" s="29"/>
    </row>
    <row r="46" spans="4:10" ht="12.75" hidden="1">
      <c r="D46" s="138"/>
      <c r="E46" s="138"/>
      <c r="F46" s="138"/>
      <c r="G46" s="138"/>
      <c r="H46" s="29"/>
      <c r="I46" s="29"/>
      <c r="J46" s="29"/>
    </row>
    <row r="47" spans="2:10" ht="12.75">
      <c r="B47" s="32" t="s">
        <v>568</v>
      </c>
      <c r="C47" s="34"/>
      <c r="D47" s="149">
        <f>SUM(D50:D67)</f>
        <v>0</v>
      </c>
      <c r="E47" s="149">
        <f>SUM(E50:E67)</f>
        <v>27019.75</v>
      </c>
      <c r="F47" s="149">
        <f>SUM(F50:F67)</f>
        <v>12945.24</v>
      </c>
      <c r="G47" s="149">
        <f>SUM(G50:G67)</f>
        <v>39964.99</v>
      </c>
      <c r="H47" s="29"/>
      <c r="I47" s="29"/>
      <c r="J47" s="29"/>
    </row>
    <row r="48" spans="2:10" ht="12.75">
      <c r="B48" s="32" t="s">
        <v>569</v>
      </c>
      <c r="C48" s="34"/>
      <c r="D48" s="138"/>
      <c r="E48" s="138"/>
      <c r="F48" s="138"/>
      <c r="G48" s="138"/>
      <c r="H48" s="29"/>
      <c r="I48" s="29"/>
      <c r="J48" s="29"/>
    </row>
    <row r="49" spans="2:10" ht="12.75" hidden="1">
      <c r="B49" s="32"/>
      <c r="C49" s="34"/>
      <c r="D49" s="138"/>
      <c r="E49" s="138"/>
      <c r="F49" s="138"/>
      <c r="G49" s="138"/>
      <c r="H49" s="29"/>
      <c r="I49" s="29"/>
      <c r="J49" s="29"/>
    </row>
    <row r="50" spans="3:10" ht="12.75">
      <c r="C50" s="29" t="s">
        <v>570</v>
      </c>
      <c r="D50" s="138">
        <v>0</v>
      </c>
      <c r="E50" s="138">
        <v>0</v>
      </c>
      <c r="F50" s="138">
        <v>0</v>
      </c>
      <c r="G50" s="138">
        <f>SUM(D50:F50)</f>
        <v>0</v>
      </c>
      <c r="H50" s="29"/>
      <c r="I50" s="29"/>
      <c r="J50" s="29"/>
    </row>
    <row r="51" spans="4:10" ht="12.75" hidden="1">
      <c r="D51" s="138"/>
      <c r="E51" s="138"/>
      <c r="F51" s="138"/>
      <c r="G51" s="138">
        <f>SUM(D51:F51)</f>
        <v>0</v>
      </c>
      <c r="H51" s="29"/>
      <c r="I51" s="29"/>
      <c r="J51" s="29"/>
    </row>
    <row r="52" spans="3:10" ht="12.75">
      <c r="C52" s="29" t="s">
        <v>571</v>
      </c>
      <c r="D52" s="138">
        <v>0</v>
      </c>
      <c r="E52" s="138">
        <v>0</v>
      </c>
      <c r="F52" s="138">
        <v>0</v>
      </c>
      <c r="G52" s="138">
        <f>SUM(D52:F52)</f>
        <v>0</v>
      </c>
      <c r="H52" s="29"/>
      <c r="I52" s="29"/>
      <c r="J52" s="29"/>
    </row>
    <row r="53" spans="4:10" ht="12.75" hidden="1">
      <c r="D53" s="138"/>
      <c r="E53" s="138"/>
      <c r="F53" s="138"/>
      <c r="G53" s="138">
        <f>SUM(D53:F53)</f>
        <v>0</v>
      </c>
      <c r="H53" s="29"/>
      <c r="I53" s="29"/>
      <c r="J53" s="29"/>
    </row>
    <row r="54" spans="3:10" ht="12.75">
      <c r="C54" s="29" t="s">
        <v>572</v>
      </c>
      <c r="D54" s="138">
        <v>0</v>
      </c>
      <c r="E54" s="138">
        <v>0</v>
      </c>
      <c r="F54" s="138">
        <v>3352.4</v>
      </c>
      <c r="G54" s="138">
        <f>SUM(D54:F54)</f>
        <v>3352.4</v>
      </c>
      <c r="H54" s="29"/>
      <c r="I54" s="29"/>
      <c r="J54" s="29"/>
    </row>
    <row r="55" spans="3:10" ht="12.75">
      <c r="C55" s="29" t="s">
        <v>573</v>
      </c>
      <c r="D55" s="138"/>
      <c r="E55" s="138"/>
      <c r="F55" s="138"/>
      <c r="G55" s="138"/>
      <c r="H55" s="29"/>
      <c r="I55" s="29"/>
      <c r="J55" s="29"/>
    </row>
    <row r="56" spans="4:10" ht="12.75" hidden="1">
      <c r="D56" s="138"/>
      <c r="E56" s="138"/>
      <c r="F56" s="138"/>
      <c r="G56" s="138">
        <f aca="true" t="shared" si="2" ref="G56:G66">SUM(D56:E56)</f>
        <v>0</v>
      </c>
      <c r="H56" s="29"/>
      <c r="I56" s="29"/>
      <c r="J56" s="29"/>
    </row>
    <row r="57" spans="3:10" ht="12.75">
      <c r="C57" s="29" t="s">
        <v>574</v>
      </c>
      <c r="D57" s="138">
        <v>0</v>
      </c>
      <c r="E57" s="138">
        <v>0</v>
      </c>
      <c r="F57" s="138">
        <v>3132</v>
      </c>
      <c r="G57" s="138">
        <f>SUM(D57:F57)</f>
        <v>3132</v>
      </c>
      <c r="H57" s="29"/>
      <c r="I57" s="29"/>
      <c r="J57" s="29"/>
    </row>
    <row r="58" spans="4:10" ht="12.75" hidden="1">
      <c r="D58" s="138"/>
      <c r="E58" s="138"/>
      <c r="F58" s="138"/>
      <c r="G58" s="138">
        <f t="shared" si="2"/>
        <v>0</v>
      </c>
      <c r="H58" s="29"/>
      <c r="I58" s="29"/>
      <c r="J58" s="29"/>
    </row>
    <row r="59" spans="3:10" ht="12.75" hidden="1">
      <c r="C59" s="35" t="s">
        <v>575</v>
      </c>
      <c r="D59" s="138"/>
      <c r="E59" s="138"/>
      <c r="F59" s="138"/>
      <c r="G59" s="138">
        <f t="shared" si="2"/>
        <v>0</v>
      </c>
      <c r="H59" s="29"/>
      <c r="I59" s="29"/>
      <c r="J59" s="29"/>
    </row>
    <row r="60" spans="4:10" ht="12.75" hidden="1">
      <c r="D60" s="138"/>
      <c r="E60" s="138"/>
      <c r="F60" s="138"/>
      <c r="G60" s="138">
        <f t="shared" si="2"/>
        <v>0</v>
      </c>
      <c r="H60" s="29"/>
      <c r="I60" s="29"/>
      <c r="J60" s="29"/>
    </row>
    <row r="61" spans="3:10" ht="12.75">
      <c r="C61" s="29" t="s">
        <v>576</v>
      </c>
      <c r="D61" s="138">
        <v>0</v>
      </c>
      <c r="E61" s="138">
        <v>27019.75</v>
      </c>
      <c r="F61" s="138">
        <v>6460.84</v>
      </c>
      <c r="G61" s="138">
        <f>SUM(D61:F61)</f>
        <v>33480.59</v>
      </c>
      <c r="H61" s="29"/>
      <c r="I61" s="29"/>
      <c r="J61" s="29"/>
    </row>
    <row r="62" spans="4:10" ht="12.75" hidden="1">
      <c r="D62" s="138"/>
      <c r="E62" s="138"/>
      <c r="F62" s="138"/>
      <c r="G62" s="138">
        <f t="shared" si="2"/>
        <v>0</v>
      </c>
      <c r="H62" s="29"/>
      <c r="I62" s="29"/>
      <c r="J62" s="29"/>
    </row>
    <row r="63" spans="3:10" ht="12.75" hidden="1">
      <c r="C63" s="35" t="s">
        <v>577</v>
      </c>
      <c r="D63" s="138"/>
      <c r="E63" s="138"/>
      <c r="F63" s="138"/>
      <c r="G63" s="138">
        <f t="shared" si="2"/>
        <v>0</v>
      </c>
      <c r="H63" s="29"/>
      <c r="I63" s="29"/>
      <c r="J63" s="29"/>
    </row>
    <row r="64" spans="4:10" ht="12.75" hidden="1">
      <c r="D64" s="138"/>
      <c r="E64" s="138"/>
      <c r="F64" s="138"/>
      <c r="G64" s="138">
        <f t="shared" si="2"/>
        <v>0</v>
      </c>
      <c r="H64" s="29"/>
      <c r="I64" s="29"/>
      <c r="J64" s="29"/>
    </row>
    <row r="65" spans="3:10" ht="12.75" hidden="1">
      <c r="C65" s="35" t="s">
        <v>578</v>
      </c>
      <c r="D65" s="138"/>
      <c r="E65" s="138"/>
      <c r="F65" s="138"/>
      <c r="G65" s="138">
        <f t="shared" si="2"/>
        <v>0</v>
      </c>
      <c r="H65" s="29"/>
      <c r="I65" s="29"/>
      <c r="J65" s="29"/>
    </row>
    <row r="66" spans="4:10" ht="12.75" hidden="1">
      <c r="D66" s="138"/>
      <c r="E66" s="138"/>
      <c r="F66" s="138"/>
      <c r="G66" s="138">
        <f t="shared" si="2"/>
        <v>0</v>
      </c>
      <c r="H66" s="29"/>
      <c r="I66" s="29"/>
      <c r="J66" s="29"/>
    </row>
    <row r="67" spans="3:10" ht="12.75">
      <c r="C67" s="29" t="s">
        <v>579</v>
      </c>
      <c r="D67" s="138">
        <v>0</v>
      </c>
      <c r="E67" s="138">
        <v>0</v>
      </c>
      <c r="F67" s="138">
        <v>0</v>
      </c>
      <c r="G67" s="138">
        <f>SUM(D67:F67)</f>
        <v>0</v>
      </c>
      <c r="H67" s="29"/>
      <c r="I67" s="29"/>
      <c r="J67" s="29"/>
    </row>
    <row r="68" spans="4:10" ht="12.75" hidden="1">
      <c r="D68" s="138"/>
      <c r="E68" s="138"/>
      <c r="F68" s="138"/>
      <c r="G68" s="138"/>
      <c r="H68" s="29"/>
      <c r="I68" s="29"/>
      <c r="J68" s="29"/>
    </row>
    <row r="69" spans="2:10" s="34" customFormat="1" ht="12">
      <c r="B69" s="32" t="s">
        <v>580</v>
      </c>
      <c r="D69" s="140">
        <f>SUM(D71:D87)</f>
        <v>45480.21</v>
      </c>
      <c r="E69" s="140">
        <f>SUM(E71:E87)</f>
        <v>40088.91</v>
      </c>
      <c r="F69" s="140">
        <f>SUM(F71:F87)</f>
        <v>2785630.41</v>
      </c>
      <c r="G69" s="140">
        <f>SUM(G71:G87)</f>
        <v>2871199.53</v>
      </c>
      <c r="H69" s="34">
        <v>5304000</v>
      </c>
      <c r="I69" s="34">
        <f>H69-G69</f>
        <v>2432800.47</v>
      </c>
      <c r="J69" s="71">
        <f>I69/H69</f>
        <v>0.4586727884615385</v>
      </c>
    </row>
    <row r="70" spans="2:10" s="34" customFormat="1" ht="12" hidden="1">
      <c r="B70" s="32"/>
      <c r="D70" s="140"/>
      <c r="E70" s="140"/>
      <c r="F70" s="140"/>
      <c r="G70" s="140"/>
      <c r="J70" s="71"/>
    </row>
    <row r="71" spans="2:10" s="34" customFormat="1" ht="12">
      <c r="B71" s="32"/>
      <c r="C71" s="29" t="s">
        <v>581</v>
      </c>
      <c r="D71" s="141">
        <v>45480.21</v>
      </c>
      <c r="E71" s="141">
        <v>39762.9</v>
      </c>
      <c r="F71" s="141">
        <v>2784118.41</v>
      </c>
      <c r="G71" s="141">
        <f>SUM(D71:F71)</f>
        <v>2869361.52</v>
      </c>
      <c r="J71" s="71"/>
    </row>
    <row r="72" spans="2:10" s="34" customFormat="1" ht="12" hidden="1">
      <c r="B72" s="32"/>
      <c r="D72" s="140"/>
      <c r="E72" s="140"/>
      <c r="F72" s="140"/>
      <c r="G72" s="141">
        <f>SUM(D72:E72)</f>
        <v>0</v>
      </c>
      <c r="J72" s="71"/>
    </row>
    <row r="73" spans="2:10" s="34" customFormat="1" ht="12" hidden="1">
      <c r="B73" s="32"/>
      <c r="C73" s="35" t="s">
        <v>582</v>
      </c>
      <c r="D73" s="140"/>
      <c r="E73" s="140"/>
      <c r="F73" s="140"/>
      <c r="G73" s="141">
        <f>SUM(D73:E73)</f>
        <v>0</v>
      </c>
      <c r="J73" s="71"/>
    </row>
    <row r="74" spans="2:10" s="34" customFormat="1" ht="12" hidden="1">
      <c r="B74" s="32"/>
      <c r="D74" s="140"/>
      <c r="E74" s="140"/>
      <c r="F74" s="140"/>
      <c r="G74" s="141">
        <f>SUM(D74:E74)</f>
        <v>0</v>
      </c>
      <c r="J74" s="71"/>
    </row>
    <row r="75" spans="2:10" s="34" customFormat="1" ht="12" hidden="1">
      <c r="B75" s="32"/>
      <c r="C75" s="35" t="s">
        <v>583</v>
      </c>
      <c r="D75" s="140"/>
      <c r="E75" s="140"/>
      <c r="F75" s="140"/>
      <c r="G75" s="141">
        <f>SUM(D75:E75)</f>
        <v>0</v>
      </c>
      <c r="J75" s="71"/>
    </row>
    <row r="76" spans="2:10" s="34" customFormat="1" ht="12" hidden="1">
      <c r="B76" s="32"/>
      <c r="D76" s="140"/>
      <c r="E76" s="140"/>
      <c r="F76" s="140"/>
      <c r="G76" s="141">
        <f>SUM(D76:E76)</f>
        <v>0</v>
      </c>
      <c r="J76" s="71"/>
    </row>
    <row r="77" spans="2:10" s="34" customFormat="1" ht="12">
      <c r="B77" s="32"/>
      <c r="C77" s="29" t="s">
        <v>584</v>
      </c>
      <c r="D77" s="145"/>
      <c r="E77" s="145"/>
      <c r="F77" s="145"/>
      <c r="G77" s="141">
        <f>SUM(D77:F77)</f>
        <v>0</v>
      </c>
      <c r="J77" s="71"/>
    </row>
    <row r="78" spans="2:10" s="34" customFormat="1" ht="12" hidden="1">
      <c r="B78" s="32"/>
      <c r="D78" s="140"/>
      <c r="E78" s="140"/>
      <c r="F78" s="140"/>
      <c r="G78" s="141">
        <f aca="true" t="shared" si="3" ref="G78:G85">SUM(D78:F78)</f>
        <v>0</v>
      </c>
      <c r="J78" s="71"/>
    </row>
    <row r="79" spans="2:10" s="34" customFormat="1" ht="12">
      <c r="B79" s="32"/>
      <c r="C79" s="29" t="s">
        <v>585</v>
      </c>
      <c r="D79" s="141">
        <v>0</v>
      </c>
      <c r="E79" s="141">
        <v>0</v>
      </c>
      <c r="F79" s="141">
        <v>0</v>
      </c>
      <c r="G79" s="141">
        <f t="shared" si="3"/>
        <v>0</v>
      </c>
      <c r="J79" s="71"/>
    </row>
    <row r="80" spans="2:10" s="34" customFormat="1" ht="12" hidden="1">
      <c r="B80" s="32"/>
      <c r="D80" s="140"/>
      <c r="E80" s="140"/>
      <c r="F80" s="140"/>
      <c r="G80" s="141">
        <f t="shared" si="3"/>
        <v>0</v>
      </c>
      <c r="J80" s="71"/>
    </row>
    <row r="81" spans="2:10" s="29" customFormat="1" ht="12">
      <c r="B81" s="21"/>
      <c r="C81" s="29" t="s">
        <v>586</v>
      </c>
      <c r="D81" s="141"/>
      <c r="E81" s="140"/>
      <c r="F81" s="140"/>
      <c r="G81" s="141">
        <f t="shared" si="3"/>
        <v>0</v>
      </c>
      <c r="H81" s="37"/>
      <c r="J81" s="39"/>
    </row>
    <row r="82" spans="2:10" s="29" customFormat="1" ht="11.25" hidden="1">
      <c r="B82" s="21"/>
      <c r="D82" s="138"/>
      <c r="E82" s="138"/>
      <c r="F82" s="138"/>
      <c r="G82" s="141">
        <f t="shared" si="3"/>
        <v>0</v>
      </c>
      <c r="H82" s="37">
        <v>4974000</v>
      </c>
      <c r="I82" s="29">
        <f>H82-G71</f>
        <v>2104638.48</v>
      </c>
      <c r="J82" s="39">
        <f>I82/H82</f>
        <v>0.4231279613992762</v>
      </c>
    </row>
    <row r="83" spans="2:10" s="29" customFormat="1" ht="11.25">
      <c r="B83" s="21"/>
      <c r="C83" s="29" t="s">
        <v>587</v>
      </c>
      <c r="D83" s="141">
        <v>0</v>
      </c>
      <c r="E83" s="141">
        <v>326.01</v>
      </c>
      <c r="F83" s="141">
        <v>1280</v>
      </c>
      <c r="G83" s="141">
        <f t="shared" si="3"/>
        <v>1606.01</v>
      </c>
      <c r="H83" s="37"/>
      <c r="J83" s="39"/>
    </row>
    <row r="84" spans="2:10" s="29" customFormat="1" ht="11.25" hidden="1">
      <c r="B84" s="21"/>
      <c r="D84" s="138"/>
      <c r="E84" s="138"/>
      <c r="F84" s="138"/>
      <c r="G84" s="141">
        <f t="shared" si="3"/>
        <v>0</v>
      </c>
      <c r="H84" s="37"/>
      <c r="J84" s="39"/>
    </row>
    <row r="85" spans="2:10" s="29" customFormat="1" ht="11.25">
      <c r="B85" s="21"/>
      <c r="C85" s="29" t="s">
        <v>588</v>
      </c>
      <c r="D85" s="141">
        <v>0</v>
      </c>
      <c r="E85" s="141">
        <v>0</v>
      </c>
      <c r="F85" s="141">
        <v>232</v>
      </c>
      <c r="G85" s="141">
        <f t="shared" si="3"/>
        <v>232</v>
      </c>
      <c r="H85" s="37"/>
      <c r="J85" s="39"/>
    </row>
    <row r="86" spans="4:10" ht="12.75" hidden="1">
      <c r="D86" s="138"/>
      <c r="E86" s="138"/>
      <c r="F86" s="138"/>
      <c r="G86" s="138"/>
      <c r="H86" s="29"/>
      <c r="I86" s="29"/>
      <c r="J86" s="29"/>
    </row>
    <row r="87" spans="3:10" ht="12.75" hidden="1">
      <c r="C87" s="35" t="s">
        <v>589</v>
      </c>
      <c r="D87" s="138"/>
      <c r="E87" s="138"/>
      <c r="F87" s="138"/>
      <c r="G87" s="138"/>
      <c r="H87" s="29"/>
      <c r="I87" s="29"/>
      <c r="J87" s="29"/>
    </row>
    <row r="88" spans="4:10" ht="12.75" hidden="1">
      <c r="D88" s="138"/>
      <c r="E88" s="138"/>
      <c r="F88" s="138"/>
      <c r="G88" s="138"/>
      <c r="H88" s="29"/>
      <c r="I88" s="29"/>
      <c r="J88" s="29"/>
    </row>
    <row r="89" spans="2:10" s="34" customFormat="1" ht="12">
      <c r="B89" s="32" t="s">
        <v>590</v>
      </c>
      <c r="D89" s="140">
        <f>SUM(D91:D109)</f>
        <v>72890.5</v>
      </c>
      <c r="E89" s="140">
        <f>SUM(E91:E109)</f>
        <v>78119.67</v>
      </c>
      <c r="F89" s="140">
        <f>SUM(F91:F109)</f>
        <v>124725.03</v>
      </c>
      <c r="G89" s="140">
        <f>SUM(G91:G109)</f>
        <v>275735.2</v>
      </c>
      <c r="H89" s="34">
        <f>SUM(H92:H109)</f>
        <v>1596000</v>
      </c>
      <c r="I89" s="34">
        <f>H89-G89</f>
        <v>1320264.8</v>
      </c>
      <c r="J89" s="71">
        <f>I89/H89</f>
        <v>0.8272335839598998</v>
      </c>
    </row>
    <row r="90" spans="2:10" s="34" customFormat="1" ht="12" hidden="1">
      <c r="B90" s="32"/>
      <c r="D90" s="140"/>
      <c r="E90" s="140"/>
      <c r="F90" s="140"/>
      <c r="G90" s="140"/>
      <c r="J90" s="71"/>
    </row>
    <row r="91" spans="2:10" s="34" customFormat="1" ht="12">
      <c r="B91" s="32"/>
      <c r="C91" s="29" t="s">
        <v>591</v>
      </c>
      <c r="D91" s="141">
        <v>0</v>
      </c>
      <c r="E91" s="141">
        <v>14560.32</v>
      </c>
      <c r="F91" s="141">
        <v>2300</v>
      </c>
      <c r="G91" s="141">
        <f>SUM(D91:F91)</f>
        <v>16860.32</v>
      </c>
      <c r="J91" s="71"/>
    </row>
    <row r="92" spans="2:10" s="29" customFormat="1" ht="12" hidden="1">
      <c r="B92" s="21"/>
      <c r="C92" s="34"/>
      <c r="D92" s="140"/>
      <c r="E92" s="140"/>
      <c r="F92" s="140"/>
      <c r="G92" s="141">
        <f aca="true" t="shared" si="4" ref="G92:G109">SUM(D92:F92)</f>
        <v>0</v>
      </c>
      <c r="H92" s="37">
        <v>120000</v>
      </c>
      <c r="I92" s="29">
        <f>H92-G93</f>
        <v>107913.17</v>
      </c>
      <c r="J92" s="39">
        <f>I92/H92</f>
        <v>0.8992764166666667</v>
      </c>
    </row>
    <row r="93" spans="2:10" s="29" customFormat="1" ht="11.25">
      <c r="B93" s="21"/>
      <c r="C93" s="81" t="s">
        <v>592</v>
      </c>
      <c r="D93" s="141">
        <v>8258.83</v>
      </c>
      <c r="E93" s="141">
        <v>0</v>
      </c>
      <c r="F93" s="141">
        <v>3828</v>
      </c>
      <c r="G93" s="141">
        <f t="shared" si="4"/>
        <v>12086.83</v>
      </c>
      <c r="H93" s="37"/>
      <c r="J93" s="39"/>
    </row>
    <row r="94" spans="2:10" s="29" customFormat="1" ht="11.25" hidden="1">
      <c r="B94" s="21"/>
      <c r="C94" s="81"/>
      <c r="D94" s="141"/>
      <c r="E94" s="141"/>
      <c r="F94" s="141"/>
      <c r="G94" s="141">
        <f t="shared" si="4"/>
        <v>0</v>
      </c>
      <c r="H94" s="37"/>
      <c r="J94" s="39"/>
    </row>
    <row r="95" spans="2:10" s="29" customFormat="1" ht="11.25">
      <c r="B95" s="21"/>
      <c r="C95" s="29" t="s">
        <v>593</v>
      </c>
      <c r="D95" s="141">
        <v>0</v>
      </c>
      <c r="E95" s="141">
        <v>0</v>
      </c>
      <c r="F95" s="141">
        <v>5568</v>
      </c>
      <c r="G95" s="141">
        <f t="shared" si="4"/>
        <v>5568</v>
      </c>
      <c r="H95" s="37"/>
      <c r="J95" s="39"/>
    </row>
    <row r="96" spans="2:10" s="29" customFormat="1" ht="11.25" hidden="1">
      <c r="B96" s="21"/>
      <c r="D96" s="141"/>
      <c r="E96" s="141"/>
      <c r="F96" s="141"/>
      <c r="G96" s="141">
        <f t="shared" si="4"/>
        <v>0</v>
      </c>
      <c r="H96" s="37"/>
      <c r="J96" s="39"/>
    </row>
    <row r="97" spans="2:10" s="29" customFormat="1" ht="11.25">
      <c r="B97" s="21"/>
      <c r="C97" s="171" t="s">
        <v>594</v>
      </c>
      <c r="D97" s="141">
        <v>0</v>
      </c>
      <c r="E97" s="141">
        <v>3154</v>
      </c>
      <c r="F97" s="141">
        <v>0</v>
      </c>
      <c r="G97" s="141">
        <f t="shared" si="4"/>
        <v>3154</v>
      </c>
      <c r="H97" s="37">
        <v>876000</v>
      </c>
      <c r="I97" s="29">
        <f>H97-G100</f>
        <v>703156.99</v>
      </c>
      <c r="J97" s="39">
        <f>I97/H97</f>
        <v>0.8026906278538812</v>
      </c>
    </row>
    <row r="98" spans="2:10" s="29" customFormat="1" ht="11.25">
      <c r="B98" s="21"/>
      <c r="C98" s="172" t="s">
        <v>595</v>
      </c>
      <c r="D98" s="141"/>
      <c r="E98" s="141"/>
      <c r="F98" s="141"/>
      <c r="G98" s="141"/>
      <c r="H98" s="37"/>
      <c r="J98" s="39"/>
    </row>
    <row r="99" spans="2:10" s="29" customFormat="1" ht="11.25" hidden="1">
      <c r="B99" s="21"/>
      <c r="C99" s="81"/>
      <c r="D99" s="141"/>
      <c r="E99" s="141"/>
      <c r="F99" s="141"/>
      <c r="G99" s="141">
        <f t="shared" si="4"/>
        <v>0</v>
      </c>
      <c r="H99" s="37"/>
      <c r="J99" s="39"/>
    </row>
    <row r="100" spans="2:10" s="29" customFormat="1" ht="11.25">
      <c r="B100" s="21"/>
      <c r="C100" s="29" t="s">
        <v>596</v>
      </c>
      <c r="D100" s="141">
        <v>22465.67</v>
      </c>
      <c r="E100" s="141">
        <v>54245.35</v>
      </c>
      <c r="F100" s="141">
        <v>96131.99</v>
      </c>
      <c r="G100" s="141">
        <f t="shared" si="4"/>
        <v>172843.01</v>
      </c>
      <c r="H100" s="37"/>
      <c r="J100" s="39"/>
    </row>
    <row r="101" spans="2:10" s="29" customFormat="1" ht="11.25" hidden="1">
      <c r="B101" s="21"/>
      <c r="D101" s="141"/>
      <c r="E101" s="141"/>
      <c r="F101" s="141"/>
      <c r="G101" s="141">
        <f t="shared" si="4"/>
        <v>0</v>
      </c>
      <c r="H101" s="37"/>
      <c r="J101" s="39"/>
    </row>
    <row r="102" spans="2:10" s="29" customFormat="1" ht="11.25" hidden="1">
      <c r="B102" s="21"/>
      <c r="C102" s="35" t="s">
        <v>597</v>
      </c>
      <c r="D102" s="141"/>
      <c r="E102" s="141"/>
      <c r="F102" s="141"/>
      <c r="G102" s="141">
        <f t="shared" si="4"/>
        <v>0</v>
      </c>
      <c r="H102" s="37">
        <v>600000</v>
      </c>
      <c r="I102" s="29">
        <f>H102-G91</f>
        <v>583139.68</v>
      </c>
      <c r="J102" s="39">
        <f>I102/H102</f>
        <v>0.9718994666666667</v>
      </c>
    </row>
    <row r="103" spans="2:10" s="29" customFormat="1" ht="11.25" hidden="1">
      <c r="B103" s="21"/>
      <c r="C103" s="35" t="s">
        <v>598</v>
      </c>
      <c r="D103" s="141"/>
      <c r="E103" s="141"/>
      <c r="F103" s="141"/>
      <c r="G103" s="141">
        <f t="shared" si="4"/>
        <v>0</v>
      </c>
      <c r="H103" s="37"/>
      <c r="J103" s="39"/>
    </row>
    <row r="104" spans="2:10" s="29" customFormat="1" ht="11.25" hidden="1">
      <c r="B104" s="21"/>
      <c r="D104" s="141"/>
      <c r="E104" s="141"/>
      <c r="F104" s="141"/>
      <c r="G104" s="141">
        <f t="shared" si="4"/>
        <v>0</v>
      </c>
      <c r="H104" s="37"/>
      <c r="J104" s="39"/>
    </row>
    <row r="105" spans="2:10" s="29" customFormat="1" ht="11.25">
      <c r="B105" s="21"/>
      <c r="C105" s="29" t="s">
        <v>599</v>
      </c>
      <c r="D105" s="141">
        <v>28246</v>
      </c>
      <c r="E105" s="141">
        <v>4768</v>
      </c>
      <c r="F105" s="141">
        <v>15505.04</v>
      </c>
      <c r="G105" s="141">
        <f t="shared" si="4"/>
        <v>48519.04</v>
      </c>
      <c r="H105" s="37"/>
      <c r="J105" s="39"/>
    </row>
    <row r="106" spans="2:10" s="29" customFormat="1" ht="11.25" hidden="1">
      <c r="B106" s="21"/>
      <c r="D106" s="141"/>
      <c r="E106" s="141"/>
      <c r="F106" s="141"/>
      <c r="G106" s="141">
        <f t="shared" si="4"/>
        <v>0</v>
      </c>
      <c r="H106" s="37"/>
      <c r="J106" s="39"/>
    </row>
    <row r="107" spans="2:10" s="29" customFormat="1" ht="11.25">
      <c r="B107" s="21"/>
      <c r="C107" s="29" t="s">
        <v>600</v>
      </c>
      <c r="D107" s="141">
        <v>13920</v>
      </c>
      <c r="E107" s="141">
        <v>0</v>
      </c>
      <c r="F107" s="141">
        <v>0</v>
      </c>
      <c r="G107" s="141">
        <f t="shared" si="4"/>
        <v>13920</v>
      </c>
      <c r="H107" s="37"/>
      <c r="J107" s="39"/>
    </row>
    <row r="108" spans="2:10" s="29" customFormat="1" ht="11.25" hidden="1">
      <c r="B108" s="21"/>
      <c r="D108" s="141"/>
      <c r="E108" s="141"/>
      <c r="F108" s="141"/>
      <c r="G108" s="141">
        <f t="shared" si="4"/>
        <v>0</v>
      </c>
      <c r="H108" s="37"/>
      <c r="J108" s="39"/>
    </row>
    <row r="109" spans="2:10" s="29" customFormat="1" ht="11.25">
      <c r="B109" s="21"/>
      <c r="C109" s="29" t="s">
        <v>601</v>
      </c>
      <c r="D109" s="141">
        <v>0</v>
      </c>
      <c r="E109" s="141">
        <v>1392</v>
      </c>
      <c r="F109" s="141">
        <v>1392</v>
      </c>
      <c r="G109" s="141">
        <f t="shared" si="4"/>
        <v>2784</v>
      </c>
      <c r="H109" s="37"/>
      <c r="J109" s="39"/>
    </row>
    <row r="110" spans="2:10" s="29" customFormat="1" ht="11.25" hidden="1">
      <c r="B110" s="21"/>
      <c r="D110" s="141"/>
      <c r="E110" s="141"/>
      <c r="F110" s="141"/>
      <c r="G110" s="141"/>
      <c r="H110" s="37"/>
      <c r="J110" s="39"/>
    </row>
    <row r="111" spans="2:10" s="34" customFormat="1" ht="12">
      <c r="B111" s="32" t="s">
        <v>602</v>
      </c>
      <c r="D111" s="140">
        <f>SUM(D113:D127)</f>
        <v>12221.52</v>
      </c>
      <c r="E111" s="140">
        <f>SUM(E113:E127)</f>
        <v>95215</v>
      </c>
      <c r="F111" s="140">
        <f>SUM(F113:F127)</f>
        <v>389999.99</v>
      </c>
      <c r="G111" s="140">
        <f>SUM(G113:G127)</f>
        <v>497436.51</v>
      </c>
      <c r="H111" s="34">
        <f>SUM(H113:H114)</f>
        <v>600000</v>
      </c>
      <c r="I111" s="34">
        <f>H111-G111</f>
        <v>102563.48999999999</v>
      </c>
      <c r="J111" s="71">
        <f>I111/H111</f>
        <v>0.17093914999999998</v>
      </c>
    </row>
    <row r="112" spans="2:10" s="34" customFormat="1" ht="12" hidden="1">
      <c r="B112" s="32"/>
      <c r="D112" s="140"/>
      <c r="E112" s="140"/>
      <c r="F112" s="140"/>
      <c r="G112" s="140"/>
      <c r="J112" s="71"/>
    </row>
    <row r="113" spans="2:10" s="29" customFormat="1" ht="11.25">
      <c r="B113" s="21"/>
      <c r="C113" s="29" t="s">
        <v>603</v>
      </c>
      <c r="D113" s="141">
        <v>12221.52</v>
      </c>
      <c r="E113" s="141">
        <v>59215</v>
      </c>
      <c r="F113" s="141">
        <v>389999.99</v>
      </c>
      <c r="G113" s="141">
        <f>SUM(D113:F113)</f>
        <v>461436.51</v>
      </c>
      <c r="H113" s="37">
        <v>600000</v>
      </c>
      <c r="I113" s="29">
        <f>H113-G113</f>
        <v>138563.49</v>
      </c>
      <c r="J113" s="39">
        <f>I113/H113</f>
        <v>0.23093914999999998</v>
      </c>
    </row>
    <row r="114" spans="2:10" s="29" customFormat="1" ht="11.25" hidden="1">
      <c r="B114" s="21"/>
      <c r="D114" s="141"/>
      <c r="E114" s="141"/>
      <c r="F114" s="141"/>
      <c r="G114" s="141">
        <f aca="true" t="shared" si="5" ref="G114:G122">SUM(D114:F114)</f>
        <v>0</v>
      </c>
      <c r="H114" s="37"/>
      <c r="J114" s="39"/>
    </row>
    <row r="115" spans="2:10" s="29" customFormat="1" ht="11.25">
      <c r="B115" s="21"/>
      <c r="C115" s="29" t="s">
        <v>604</v>
      </c>
      <c r="D115" s="141"/>
      <c r="E115" s="141"/>
      <c r="F115" s="141"/>
      <c r="G115" s="141"/>
      <c r="H115" s="37"/>
      <c r="J115" s="39"/>
    </row>
    <row r="116" spans="2:10" s="29" customFormat="1" ht="11.25" hidden="1">
      <c r="B116" s="21"/>
      <c r="D116" s="141"/>
      <c r="E116" s="141"/>
      <c r="F116" s="141"/>
      <c r="G116" s="141">
        <f t="shared" si="5"/>
        <v>0</v>
      </c>
      <c r="H116" s="37"/>
      <c r="J116" s="39"/>
    </row>
    <row r="117" spans="2:10" s="29" customFormat="1" ht="11.25" hidden="1">
      <c r="B117" s="21"/>
      <c r="C117" s="35" t="s">
        <v>605</v>
      </c>
      <c r="D117" s="141"/>
      <c r="E117" s="141"/>
      <c r="F117" s="141"/>
      <c r="G117" s="141">
        <f t="shared" si="5"/>
        <v>0</v>
      </c>
      <c r="H117" s="37"/>
      <c r="J117" s="39"/>
    </row>
    <row r="118" spans="2:10" s="29" customFormat="1" ht="11.25" hidden="1">
      <c r="B118" s="21"/>
      <c r="C118" s="35" t="s">
        <v>606</v>
      </c>
      <c r="D118" s="141"/>
      <c r="E118" s="141"/>
      <c r="F118" s="141"/>
      <c r="G118" s="141">
        <f t="shared" si="5"/>
        <v>0</v>
      </c>
      <c r="H118" s="37"/>
      <c r="J118" s="39"/>
    </row>
    <row r="119" spans="2:10" s="29" customFormat="1" ht="11.25" hidden="1">
      <c r="B119" s="21"/>
      <c r="D119" s="141"/>
      <c r="E119" s="141"/>
      <c r="F119" s="141"/>
      <c r="G119" s="141">
        <f t="shared" si="5"/>
        <v>0</v>
      </c>
      <c r="H119" s="37"/>
      <c r="J119" s="39"/>
    </row>
    <row r="120" spans="2:10" s="29" customFormat="1" ht="11.25" hidden="1">
      <c r="B120" s="21"/>
      <c r="C120" s="35" t="s">
        <v>607</v>
      </c>
      <c r="D120" s="141"/>
      <c r="E120" s="141"/>
      <c r="F120" s="141"/>
      <c r="G120" s="141">
        <f t="shared" si="5"/>
        <v>0</v>
      </c>
      <c r="H120" s="37"/>
      <c r="J120" s="39"/>
    </row>
    <row r="121" spans="2:10" s="29" customFormat="1" ht="11.25" hidden="1">
      <c r="B121" s="21"/>
      <c r="D121" s="141"/>
      <c r="E121" s="141"/>
      <c r="F121" s="141"/>
      <c r="G121" s="141">
        <f t="shared" si="5"/>
        <v>0</v>
      </c>
      <c r="H121" s="37"/>
      <c r="J121" s="39"/>
    </row>
    <row r="122" spans="2:10" s="29" customFormat="1" ht="11.25">
      <c r="B122" s="21"/>
      <c r="C122" s="29" t="s">
        <v>608</v>
      </c>
      <c r="D122" s="141">
        <v>0</v>
      </c>
      <c r="E122" s="141">
        <v>36000</v>
      </c>
      <c r="F122" s="141">
        <v>0</v>
      </c>
      <c r="G122" s="141">
        <f t="shared" si="5"/>
        <v>36000</v>
      </c>
      <c r="H122" s="37"/>
      <c r="J122" s="39"/>
    </row>
    <row r="123" spans="4:10" ht="12.75" hidden="1">
      <c r="D123" s="138"/>
      <c r="E123" s="138"/>
      <c r="F123" s="138"/>
      <c r="G123" s="141">
        <f>SUM(D123:E123)</f>
        <v>0</v>
      </c>
      <c r="H123" s="29"/>
      <c r="I123" s="29"/>
      <c r="J123" s="29"/>
    </row>
    <row r="124" spans="3:10" ht="12.75">
      <c r="C124" s="29" t="s">
        <v>609</v>
      </c>
      <c r="D124" s="138"/>
      <c r="E124" s="138"/>
      <c r="F124" s="138"/>
      <c r="G124" s="141"/>
      <c r="H124" s="29"/>
      <c r="I124" s="29"/>
      <c r="J124" s="29"/>
    </row>
    <row r="125" spans="3:10" ht="12.75">
      <c r="C125" s="29" t="s">
        <v>610</v>
      </c>
      <c r="D125" s="138"/>
      <c r="E125" s="138"/>
      <c r="F125" s="138"/>
      <c r="G125" s="141"/>
      <c r="H125" s="29"/>
      <c r="I125" s="29"/>
      <c r="J125" s="29"/>
    </row>
    <row r="126" spans="4:10" ht="12.75" hidden="1">
      <c r="D126" s="138"/>
      <c r="E126" s="138"/>
      <c r="F126" s="138"/>
      <c r="G126" s="141">
        <f>SUM(D126:E126)</f>
        <v>0</v>
      </c>
      <c r="H126" s="29"/>
      <c r="I126" s="29"/>
      <c r="J126" s="29"/>
    </row>
    <row r="127" spans="3:10" ht="12.75" hidden="1">
      <c r="C127" s="35" t="s">
        <v>611</v>
      </c>
      <c r="D127" s="138"/>
      <c r="E127" s="138"/>
      <c r="F127" s="138"/>
      <c r="G127" s="141">
        <f>SUM(D127:E127)</f>
        <v>0</v>
      </c>
      <c r="H127" s="29"/>
      <c r="I127" s="29"/>
      <c r="J127" s="29"/>
    </row>
    <row r="128" spans="4:10" ht="12.75" hidden="1">
      <c r="D128" s="138"/>
      <c r="E128" s="138"/>
      <c r="F128" s="138"/>
      <c r="G128" s="141">
        <f>SUM(D128:E128)</f>
        <v>0</v>
      </c>
      <c r="H128" s="29"/>
      <c r="I128" s="29"/>
      <c r="J128" s="29"/>
    </row>
    <row r="129" spans="2:10" s="34" customFormat="1" ht="12">
      <c r="B129" s="32" t="s">
        <v>612</v>
      </c>
      <c r="D129" s="140">
        <f>SUM(D131:D147)</f>
        <v>87953.40999999999</v>
      </c>
      <c r="E129" s="140">
        <f>SUM(E131:E147)</f>
        <v>34358</v>
      </c>
      <c r="F129" s="140">
        <f>SUM(F131:F147)</f>
        <v>82129</v>
      </c>
      <c r="G129" s="140">
        <f>SUM(G131:G147)</f>
        <v>204440.41</v>
      </c>
      <c r="H129" s="34">
        <f>SUM(H131:H140)</f>
        <v>2880000</v>
      </c>
      <c r="I129" s="34">
        <f>H129-G129</f>
        <v>2675559.59</v>
      </c>
      <c r="J129" s="71">
        <f>I129/H129</f>
        <v>0.9290137465277777</v>
      </c>
    </row>
    <row r="130" spans="2:10" s="34" customFormat="1" ht="12" hidden="1">
      <c r="B130" s="32"/>
      <c r="D130" s="140"/>
      <c r="E130" s="140"/>
      <c r="F130" s="140"/>
      <c r="G130" s="140"/>
      <c r="J130" s="71"/>
    </row>
    <row r="131" spans="2:10" s="29" customFormat="1" ht="11.25">
      <c r="B131" s="21"/>
      <c r="C131" s="29" t="s">
        <v>613</v>
      </c>
      <c r="D131" s="141">
        <v>19457.01</v>
      </c>
      <c r="E131" s="141">
        <v>4508</v>
      </c>
      <c r="F131" s="141">
        <v>5829</v>
      </c>
      <c r="G131" s="141">
        <f>SUM(D131:F131)</f>
        <v>29794.01</v>
      </c>
      <c r="H131" s="37">
        <v>480000</v>
      </c>
      <c r="I131" s="29">
        <f>H131-G131</f>
        <v>450205.99</v>
      </c>
      <c r="J131" s="39">
        <f>I131/H131</f>
        <v>0.9379291458333333</v>
      </c>
    </row>
    <row r="132" spans="2:10" s="29" customFormat="1" ht="11.25" hidden="1">
      <c r="B132" s="21"/>
      <c r="D132" s="141"/>
      <c r="E132" s="141"/>
      <c r="F132" s="141"/>
      <c r="G132" s="141">
        <f aca="true" t="shared" si="6" ref="G132:G139">SUM(D132:F132)</f>
        <v>0</v>
      </c>
      <c r="H132" s="37"/>
      <c r="J132" s="39"/>
    </row>
    <row r="133" spans="2:10" s="29" customFormat="1" ht="11.25">
      <c r="B133" s="21"/>
      <c r="C133" s="29" t="s">
        <v>614</v>
      </c>
      <c r="D133" s="141">
        <v>0</v>
      </c>
      <c r="E133" s="141">
        <v>0</v>
      </c>
      <c r="F133" s="141">
        <v>0</v>
      </c>
      <c r="G133" s="141">
        <f t="shared" si="6"/>
        <v>0</v>
      </c>
      <c r="H133" s="37"/>
      <c r="J133" s="39"/>
    </row>
    <row r="134" spans="2:10" s="29" customFormat="1" ht="11.25" hidden="1">
      <c r="B134" s="21"/>
      <c r="D134" s="141"/>
      <c r="E134" s="141"/>
      <c r="F134" s="141"/>
      <c r="G134" s="141">
        <f t="shared" si="6"/>
        <v>0</v>
      </c>
      <c r="H134" s="37"/>
      <c r="J134" s="39"/>
    </row>
    <row r="135" spans="2:10" s="29" customFormat="1" ht="11.25">
      <c r="B135" s="21"/>
      <c r="C135" s="29" t="s">
        <v>615</v>
      </c>
      <c r="D135" s="141">
        <v>0</v>
      </c>
      <c r="E135" s="141">
        <v>0</v>
      </c>
      <c r="F135" s="141">
        <v>0</v>
      </c>
      <c r="G135" s="141">
        <f t="shared" si="6"/>
        <v>0</v>
      </c>
      <c r="H135" s="37"/>
      <c r="J135" s="39"/>
    </row>
    <row r="136" spans="2:10" s="29" customFormat="1" ht="11.25" hidden="1">
      <c r="B136" s="21"/>
      <c r="D136" s="141"/>
      <c r="E136" s="141"/>
      <c r="F136" s="141"/>
      <c r="G136" s="141">
        <f t="shared" si="6"/>
        <v>0</v>
      </c>
      <c r="H136" s="37"/>
      <c r="J136" s="39"/>
    </row>
    <row r="137" spans="2:10" s="29" customFormat="1" ht="11.25" hidden="1">
      <c r="B137" s="21"/>
      <c r="C137" s="35" t="s">
        <v>616</v>
      </c>
      <c r="D137" s="141"/>
      <c r="E137" s="141"/>
      <c r="F137" s="141"/>
      <c r="G137" s="141">
        <f t="shared" si="6"/>
        <v>0</v>
      </c>
      <c r="H137" s="37"/>
      <c r="J137" s="39"/>
    </row>
    <row r="138" spans="2:10" s="29" customFormat="1" ht="11.25" hidden="1">
      <c r="B138" s="21"/>
      <c r="D138" s="141"/>
      <c r="E138" s="141"/>
      <c r="F138" s="141"/>
      <c r="G138" s="141">
        <f t="shared" si="6"/>
        <v>0</v>
      </c>
      <c r="H138" s="37"/>
      <c r="J138" s="39"/>
    </row>
    <row r="139" spans="2:10" s="29" customFormat="1" ht="11.25">
      <c r="B139" s="21"/>
      <c r="C139" s="29" t="s">
        <v>617</v>
      </c>
      <c r="D139" s="141">
        <v>68496.4</v>
      </c>
      <c r="E139" s="141">
        <v>29850</v>
      </c>
      <c r="F139" s="141">
        <v>76300</v>
      </c>
      <c r="G139" s="141">
        <f t="shared" si="6"/>
        <v>174646.4</v>
      </c>
      <c r="H139" s="37"/>
      <c r="J139" s="39"/>
    </row>
    <row r="140" spans="2:10" s="29" customFormat="1" ht="11.25" hidden="1">
      <c r="B140" s="21"/>
      <c r="D140" s="141"/>
      <c r="E140" s="141"/>
      <c r="F140" s="141"/>
      <c r="G140" s="141">
        <f aca="true" t="shared" si="7" ref="G140:G148">SUM(D140:E140)</f>
        <v>0</v>
      </c>
      <c r="H140" s="37">
        <v>2400000</v>
      </c>
      <c r="I140" s="29">
        <f>H140-G140</f>
        <v>2400000</v>
      </c>
      <c r="J140" s="39">
        <f>I140/H140</f>
        <v>1</v>
      </c>
    </row>
    <row r="141" spans="2:10" s="29" customFormat="1" ht="11.25">
      <c r="B141" s="21"/>
      <c r="C141" s="29" t="s">
        <v>618</v>
      </c>
      <c r="D141" s="141"/>
      <c r="E141" s="141"/>
      <c r="F141" s="141"/>
      <c r="G141" s="141"/>
      <c r="H141" s="37"/>
      <c r="J141" s="39"/>
    </row>
    <row r="142" spans="2:10" s="29" customFormat="1" ht="11.25" hidden="1">
      <c r="B142" s="21"/>
      <c r="C142" s="36"/>
      <c r="D142" s="141"/>
      <c r="E142" s="141"/>
      <c r="F142" s="141"/>
      <c r="G142" s="141">
        <f t="shared" si="7"/>
        <v>0</v>
      </c>
      <c r="H142" s="37"/>
      <c r="J142" s="39"/>
    </row>
    <row r="143" spans="2:10" s="29" customFormat="1" ht="11.25" hidden="1">
      <c r="B143" s="21"/>
      <c r="C143" s="35" t="s">
        <v>619</v>
      </c>
      <c r="D143" s="141"/>
      <c r="E143" s="141"/>
      <c r="F143" s="141"/>
      <c r="G143" s="141">
        <f t="shared" si="7"/>
        <v>0</v>
      </c>
      <c r="H143" s="37"/>
      <c r="J143" s="39"/>
    </row>
    <row r="144" spans="2:10" s="29" customFormat="1" ht="11.25" hidden="1">
      <c r="B144" s="21"/>
      <c r="C144" s="36"/>
      <c r="D144" s="141"/>
      <c r="E144" s="141"/>
      <c r="F144" s="141"/>
      <c r="G144" s="141">
        <f t="shared" si="7"/>
        <v>0</v>
      </c>
      <c r="H144" s="37"/>
      <c r="J144" s="39"/>
    </row>
    <row r="145" spans="2:10" s="29" customFormat="1" ht="11.25" hidden="1">
      <c r="B145" s="21"/>
      <c r="C145" s="35" t="s">
        <v>620</v>
      </c>
      <c r="D145" s="141"/>
      <c r="E145" s="141"/>
      <c r="F145" s="141"/>
      <c r="G145" s="141">
        <f t="shared" si="7"/>
        <v>0</v>
      </c>
      <c r="H145" s="37"/>
      <c r="J145" s="39"/>
    </row>
    <row r="146" spans="3:10" ht="12.75" hidden="1">
      <c r="C146" s="34"/>
      <c r="D146" s="138"/>
      <c r="E146" s="138"/>
      <c r="F146" s="138"/>
      <c r="G146" s="141">
        <f t="shared" si="7"/>
        <v>0</v>
      </c>
      <c r="H146" s="29"/>
      <c r="I146" s="29"/>
      <c r="J146" s="29"/>
    </row>
    <row r="147" spans="3:10" ht="12.75">
      <c r="C147" s="29" t="s">
        <v>621</v>
      </c>
      <c r="D147" s="138"/>
      <c r="E147" s="138"/>
      <c r="F147" s="138"/>
      <c r="G147" s="141"/>
      <c r="H147" s="29"/>
      <c r="I147" s="29"/>
      <c r="J147" s="29"/>
    </row>
    <row r="148" spans="3:10" ht="12.75" hidden="1">
      <c r="C148" s="34"/>
      <c r="D148" s="138"/>
      <c r="E148" s="138"/>
      <c r="F148" s="138"/>
      <c r="G148" s="141">
        <f t="shared" si="7"/>
        <v>0</v>
      </c>
      <c r="H148" s="29"/>
      <c r="I148" s="29"/>
      <c r="J148" s="29"/>
    </row>
    <row r="149" spans="2:10" s="34" customFormat="1" ht="12">
      <c r="B149" s="32" t="s">
        <v>622</v>
      </c>
      <c r="D149" s="140">
        <f>SUM(D151:D159)</f>
        <v>65552.74</v>
      </c>
      <c r="E149" s="140">
        <f>SUM(E151:E159)</f>
        <v>113549.5</v>
      </c>
      <c r="F149" s="140">
        <f>SUM(F151:F159)</f>
        <v>1074778.22</v>
      </c>
      <c r="G149" s="140">
        <f>SUM(G151:G159)</f>
        <v>1253880.46</v>
      </c>
      <c r="H149" s="34">
        <f>SUM(H154:H156)</f>
        <v>1200000</v>
      </c>
      <c r="I149" s="34">
        <f>H149-G149</f>
        <v>-53880.45999999996</v>
      </c>
      <c r="J149" s="71">
        <f>I149/H149</f>
        <v>-0.0449003833333333</v>
      </c>
    </row>
    <row r="150" spans="2:10" s="34" customFormat="1" ht="12" hidden="1">
      <c r="B150" s="32"/>
      <c r="D150" s="140"/>
      <c r="E150" s="140"/>
      <c r="F150" s="140"/>
      <c r="G150" s="140"/>
      <c r="J150" s="71"/>
    </row>
    <row r="151" spans="2:10" s="34" customFormat="1" ht="12" hidden="1">
      <c r="B151" s="32"/>
      <c r="C151" s="35" t="s">
        <v>623</v>
      </c>
      <c r="D151" s="140"/>
      <c r="E151" s="140"/>
      <c r="F151" s="140"/>
      <c r="G151" s="140"/>
      <c r="J151" s="71"/>
    </row>
    <row r="152" spans="2:10" s="34" customFormat="1" ht="12" hidden="1">
      <c r="B152" s="32"/>
      <c r="D152" s="140"/>
      <c r="E152" s="140"/>
      <c r="F152" s="140"/>
      <c r="G152" s="140"/>
      <c r="J152" s="71"/>
    </row>
    <row r="153" spans="2:10" s="34" customFormat="1" ht="12">
      <c r="B153" s="32"/>
      <c r="C153" s="29" t="s">
        <v>624</v>
      </c>
      <c r="D153" s="141">
        <v>65552.74</v>
      </c>
      <c r="E153" s="141">
        <v>113549.5</v>
      </c>
      <c r="F153" s="141">
        <v>1074778.22</v>
      </c>
      <c r="G153" s="141">
        <f>SUM(D153:F153)</f>
        <v>1253880.46</v>
      </c>
      <c r="J153" s="71"/>
    </row>
    <row r="154" spans="2:10" s="29" customFormat="1" ht="11.25" hidden="1">
      <c r="B154" s="21"/>
      <c r="D154" s="141"/>
      <c r="E154" s="141"/>
      <c r="F154" s="141"/>
      <c r="G154" s="141"/>
      <c r="H154" s="37">
        <v>900000</v>
      </c>
      <c r="I154" s="29">
        <f>H154-G154</f>
        <v>900000</v>
      </c>
      <c r="J154" s="39">
        <f>I154/H154</f>
        <v>1</v>
      </c>
    </row>
    <row r="155" spans="2:10" s="29" customFormat="1" ht="11.25" hidden="1">
      <c r="B155" s="21"/>
      <c r="C155" s="81" t="s">
        <v>625</v>
      </c>
      <c r="D155" s="141"/>
      <c r="E155" s="141"/>
      <c r="F155" s="141"/>
      <c r="G155" s="141">
        <f>SUM(D155:E155)</f>
        <v>0</v>
      </c>
      <c r="H155" s="37"/>
      <c r="J155" s="39"/>
    </row>
    <row r="156" spans="2:10" s="29" customFormat="1" ht="11.25" hidden="1">
      <c r="B156" s="21"/>
      <c r="D156" s="141"/>
      <c r="E156" s="141"/>
      <c r="F156" s="141"/>
      <c r="G156" s="141"/>
      <c r="H156" s="37">
        <v>300000</v>
      </c>
      <c r="I156" s="29">
        <f>H156-G156</f>
        <v>300000</v>
      </c>
      <c r="J156" s="39">
        <f>I156/H156</f>
        <v>1</v>
      </c>
    </row>
    <row r="157" spans="2:10" s="29" customFormat="1" ht="11.25" hidden="1">
      <c r="B157" s="21"/>
      <c r="C157" s="35" t="s">
        <v>626</v>
      </c>
      <c r="D157" s="141"/>
      <c r="E157" s="141"/>
      <c r="F157" s="141"/>
      <c r="G157" s="141"/>
      <c r="H157" s="37"/>
      <c r="J157" s="39"/>
    </row>
    <row r="158" spans="2:10" s="29" customFormat="1" ht="11.25" hidden="1">
      <c r="B158" s="21"/>
      <c r="D158" s="141"/>
      <c r="E158" s="141"/>
      <c r="F158" s="141"/>
      <c r="G158" s="141"/>
      <c r="H158" s="37"/>
      <c r="J158" s="39"/>
    </row>
    <row r="159" spans="3:10" ht="12.75" hidden="1">
      <c r="C159" s="35" t="s">
        <v>627</v>
      </c>
      <c r="D159" s="138"/>
      <c r="E159" s="138"/>
      <c r="F159" s="138"/>
      <c r="G159" s="138"/>
      <c r="H159" s="29"/>
      <c r="I159" s="29"/>
      <c r="J159" s="29"/>
    </row>
    <row r="160" spans="3:10" ht="12.75" hidden="1">
      <c r="C160" s="34"/>
      <c r="D160" s="138"/>
      <c r="E160" s="138"/>
      <c r="F160" s="138"/>
      <c r="G160" s="138"/>
      <c r="H160" s="29"/>
      <c r="I160" s="29"/>
      <c r="J160" s="29"/>
    </row>
    <row r="161" spans="2:10" s="34" customFormat="1" ht="12">
      <c r="B161" s="32" t="s">
        <v>628</v>
      </c>
      <c r="C161" s="29"/>
      <c r="D161" s="140">
        <f aca="true" t="shared" si="8" ref="D161:J161">SUM(D163:D181)</f>
        <v>120000</v>
      </c>
      <c r="E161" s="140">
        <f t="shared" si="8"/>
        <v>120000</v>
      </c>
      <c r="F161" s="140">
        <f t="shared" si="8"/>
        <v>0</v>
      </c>
      <c r="G161" s="140">
        <f t="shared" si="8"/>
        <v>240000</v>
      </c>
      <c r="H161" s="34">
        <f t="shared" si="8"/>
        <v>150000</v>
      </c>
      <c r="I161" s="34">
        <f t="shared" si="8"/>
        <v>150000</v>
      </c>
      <c r="J161" s="34">
        <f t="shared" si="8"/>
        <v>1</v>
      </c>
    </row>
    <row r="162" spans="2:7" s="34" customFormat="1" ht="12" hidden="1">
      <c r="B162" s="32"/>
      <c r="C162" s="29"/>
      <c r="D162" s="140"/>
      <c r="E162" s="140"/>
      <c r="F162" s="140"/>
      <c r="G162" s="140"/>
    </row>
    <row r="163" spans="2:7" s="34" customFormat="1" ht="12">
      <c r="B163" s="32"/>
      <c r="C163" s="29" t="s">
        <v>629</v>
      </c>
      <c r="D163" s="141"/>
      <c r="E163" s="141"/>
      <c r="F163" s="141"/>
      <c r="G163" s="141"/>
    </row>
    <row r="164" spans="2:7" s="34" customFormat="1" ht="12" hidden="1">
      <c r="B164" s="32"/>
      <c r="C164" s="29"/>
      <c r="D164" s="141"/>
      <c r="E164" s="141"/>
      <c r="F164" s="141"/>
      <c r="G164" s="141">
        <f>SUM(D164:E164)</f>
        <v>0</v>
      </c>
    </row>
    <row r="165" spans="3:7" ht="12.75">
      <c r="C165" s="29" t="s">
        <v>630</v>
      </c>
      <c r="D165" s="141"/>
      <c r="E165" s="141"/>
      <c r="F165" s="141"/>
      <c r="G165" s="141"/>
    </row>
    <row r="166" spans="2:10" s="29" customFormat="1" ht="11.25" hidden="1">
      <c r="B166" s="21"/>
      <c r="D166" s="141"/>
      <c r="E166" s="141"/>
      <c r="F166" s="141"/>
      <c r="G166" s="141">
        <f>SUM(D166:E166)</f>
        <v>0</v>
      </c>
      <c r="H166" s="37">
        <v>150000</v>
      </c>
      <c r="I166" s="29">
        <f>H166-G166</f>
        <v>150000</v>
      </c>
      <c r="J166" s="39">
        <f>I166/H166</f>
        <v>1</v>
      </c>
    </row>
    <row r="167" spans="2:10" s="29" customFormat="1" ht="11.25" hidden="1">
      <c r="B167" s="21"/>
      <c r="C167" s="35" t="s">
        <v>631</v>
      </c>
      <c r="D167" s="141"/>
      <c r="E167" s="141"/>
      <c r="F167" s="141"/>
      <c r="G167" s="141">
        <f>SUM(D167:E167)</f>
        <v>0</v>
      </c>
      <c r="H167" s="37"/>
      <c r="J167" s="39"/>
    </row>
    <row r="168" spans="2:10" s="29" customFormat="1" ht="11.25" hidden="1">
      <c r="B168" s="21"/>
      <c r="D168" s="141"/>
      <c r="E168" s="141"/>
      <c r="F168" s="141"/>
      <c r="G168" s="141">
        <f>SUM(D168:E168)</f>
        <v>0</v>
      </c>
      <c r="H168" s="37"/>
      <c r="J168" s="39"/>
    </row>
    <row r="169" spans="2:10" s="29" customFormat="1" ht="11.25">
      <c r="B169" s="21"/>
      <c r="C169" s="29" t="s">
        <v>632</v>
      </c>
      <c r="D169" s="141">
        <v>120000</v>
      </c>
      <c r="E169" s="141">
        <v>120000</v>
      </c>
      <c r="F169" s="141">
        <v>0</v>
      </c>
      <c r="G169" s="141">
        <f>SUM(D169:F169)</f>
        <v>240000</v>
      </c>
      <c r="H169" s="37"/>
      <c r="J169" s="39"/>
    </row>
    <row r="170" spans="2:10" s="29" customFormat="1" ht="11.25" hidden="1">
      <c r="B170" s="21"/>
      <c r="D170" s="141"/>
      <c r="E170" s="141"/>
      <c r="F170" s="141"/>
      <c r="G170" s="141">
        <f aca="true" t="shared" si="9" ref="G170:G180">SUM(D170:F170)</f>
        <v>0</v>
      </c>
      <c r="H170" s="37"/>
      <c r="J170" s="39"/>
    </row>
    <row r="171" spans="2:10" s="29" customFormat="1" ht="11.25">
      <c r="B171" s="21"/>
      <c r="C171" s="29" t="s">
        <v>633</v>
      </c>
      <c r="D171" s="141">
        <v>0</v>
      </c>
      <c r="E171" s="141">
        <v>0</v>
      </c>
      <c r="F171" s="141">
        <v>0</v>
      </c>
      <c r="G171" s="141">
        <f t="shared" si="9"/>
        <v>0</v>
      </c>
      <c r="H171" s="37"/>
      <c r="J171" s="39"/>
    </row>
    <row r="172" spans="2:10" s="29" customFormat="1" ht="11.25" hidden="1">
      <c r="B172" s="21"/>
      <c r="D172" s="141"/>
      <c r="E172" s="141"/>
      <c r="F172" s="141"/>
      <c r="G172" s="141">
        <f t="shared" si="9"/>
        <v>0</v>
      </c>
      <c r="H172" s="37"/>
      <c r="J172" s="39"/>
    </row>
    <row r="173" spans="2:10" s="29" customFormat="1" ht="11.25" hidden="1">
      <c r="B173" s="21"/>
      <c r="C173" s="35" t="s">
        <v>634</v>
      </c>
      <c r="D173" s="141"/>
      <c r="E173" s="141"/>
      <c r="F173" s="141"/>
      <c r="G173" s="141">
        <f t="shared" si="9"/>
        <v>0</v>
      </c>
      <c r="H173" s="37"/>
      <c r="J173" s="39"/>
    </row>
    <row r="174" spans="2:10" s="29" customFormat="1" ht="11.25" hidden="1">
      <c r="B174" s="21"/>
      <c r="D174" s="141"/>
      <c r="E174" s="141"/>
      <c r="F174" s="141"/>
      <c r="G174" s="141">
        <f t="shared" si="9"/>
        <v>0</v>
      </c>
      <c r="H174" s="37"/>
      <c r="J174" s="39"/>
    </row>
    <row r="175" spans="2:10" s="29" customFormat="1" ht="11.25" hidden="1">
      <c r="B175" s="21"/>
      <c r="C175" s="35" t="s">
        <v>635</v>
      </c>
      <c r="D175" s="141"/>
      <c r="E175" s="141"/>
      <c r="F175" s="141"/>
      <c r="G175" s="141">
        <f t="shared" si="9"/>
        <v>0</v>
      </c>
      <c r="H175" s="37"/>
      <c r="J175" s="39"/>
    </row>
    <row r="176" spans="2:10" s="29" customFormat="1" ht="11.25" hidden="1">
      <c r="B176" s="21"/>
      <c r="C176" s="36"/>
      <c r="D176" s="141"/>
      <c r="E176" s="141"/>
      <c r="F176" s="141"/>
      <c r="G176" s="141">
        <f t="shared" si="9"/>
        <v>0</v>
      </c>
      <c r="H176" s="37"/>
      <c r="J176" s="39"/>
    </row>
    <row r="177" spans="2:10" s="29" customFormat="1" ht="11.25" hidden="1">
      <c r="B177" s="21"/>
      <c r="C177" s="35" t="s">
        <v>636</v>
      </c>
      <c r="D177" s="141"/>
      <c r="E177" s="141"/>
      <c r="F177" s="141"/>
      <c r="G177" s="141">
        <f t="shared" si="9"/>
        <v>0</v>
      </c>
      <c r="H177" s="37"/>
      <c r="J177" s="39"/>
    </row>
    <row r="178" spans="2:10" s="29" customFormat="1" ht="11.25" hidden="1">
      <c r="B178" s="21"/>
      <c r="C178" s="35" t="s">
        <v>637</v>
      </c>
      <c r="D178" s="141"/>
      <c r="E178" s="141"/>
      <c r="F178" s="141"/>
      <c r="G178" s="141">
        <f t="shared" si="9"/>
        <v>0</v>
      </c>
      <c r="H178" s="37"/>
      <c r="J178" s="39"/>
    </row>
    <row r="179" spans="2:10" s="29" customFormat="1" ht="11.25" hidden="1">
      <c r="B179" s="21"/>
      <c r="D179" s="141"/>
      <c r="E179" s="141"/>
      <c r="F179" s="141"/>
      <c r="G179" s="141">
        <f t="shared" si="9"/>
        <v>0</v>
      </c>
      <c r="H179" s="37"/>
      <c r="J179" s="39"/>
    </row>
    <row r="180" spans="2:10" s="29" customFormat="1" ht="11.25">
      <c r="B180" s="21"/>
      <c r="C180" s="29" t="s">
        <v>638</v>
      </c>
      <c r="D180" s="141">
        <v>0</v>
      </c>
      <c r="E180" s="141">
        <v>0</v>
      </c>
      <c r="F180" s="141">
        <v>0</v>
      </c>
      <c r="G180" s="141">
        <f t="shared" si="9"/>
        <v>0</v>
      </c>
      <c r="H180" s="37"/>
      <c r="J180" s="39"/>
    </row>
    <row r="181" spans="4:7" ht="12.75">
      <c r="D181" s="141"/>
      <c r="E181" s="141"/>
      <c r="F181" s="141"/>
      <c r="G181" s="141"/>
    </row>
    <row r="182" spans="4:6" ht="12.75">
      <c r="D182" s="141"/>
      <c r="E182" s="141"/>
      <c r="F182" s="141"/>
    </row>
    <row r="191" spans="4:6" ht="12.75">
      <c r="D191" s="23"/>
      <c r="E191" s="23"/>
      <c r="F191" s="23"/>
    </row>
  </sheetData>
  <sheetProtection/>
  <printOptions horizontalCentered="1"/>
  <pageMargins left="0.4330708661417323" right="0.7480314960629921" top="0.7086614173228347" bottom="0.1968503937007874" header="0.15748031496062992" footer="0.1968503937007874"/>
  <pageSetup horizontalDpi="300" verticalDpi="300" orientation="portrait" scale="80" r:id="rId1"/>
  <headerFooter alignWithMargins="0">
    <oddHeader>&amp;C&amp;16XV AYUNTAMIENTO DE COMONDU
TESORERIA GENERAL MUNICIPAL
PRESUPUESTO DE EGRESOS  EJERCIDO 4TO TRIMESTRE 2017
</oddHeader>
  </headerFooter>
  <ignoredErrors>
    <ignoredError sqref="G166:G168 G149:G153 G140 G110:G112 G68:G70 G86:G90 G24:G30 G9:G23 G46:G49 G31:G45 G56 G72:G76 G71 G77:G85 G91:G109 G125:G130 G123 G113:G114 G116:G122 G131:G139 G154:G162 G181 G169:G180" unlockedFormula="1"/>
    <ignoredError sqref="G58:G60 G62:G66" formula="1" unlockedFormula="1"/>
    <ignoredError sqref="G57 G6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9:J144"/>
  <sheetViews>
    <sheetView showGridLines="0" zoomScalePageLayoutView="0" workbookViewId="0" topLeftCell="A1">
      <pane xSplit="3" ySplit="11" topLeftCell="D12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80" sqref="G80:G88"/>
    </sheetView>
  </sheetViews>
  <sheetFormatPr defaultColWidth="9.140625" defaultRowHeight="15"/>
  <cols>
    <col min="1" max="1" width="2.7109375" style="82" customWidth="1"/>
    <col min="2" max="2" width="2.7109375" style="83" customWidth="1"/>
    <col min="3" max="3" width="48.421875" style="84" customWidth="1"/>
    <col min="4" max="6" width="9.140625" style="84" customWidth="1"/>
    <col min="7" max="7" width="10.8515625" style="84" bestFit="1" customWidth="1"/>
    <col min="8" max="8" width="10.8515625" style="84" hidden="1" customWidth="1"/>
    <col min="9" max="9" width="10.421875" style="84" hidden="1" customWidth="1"/>
    <col min="10" max="10" width="9.28125" style="84" hidden="1" customWidth="1"/>
    <col min="11" max="11" width="11.140625" style="82" bestFit="1" customWidth="1"/>
    <col min="12" max="12" width="10.140625" style="82" bestFit="1" customWidth="1"/>
    <col min="13" max="16384" width="9.140625" style="82" customWidth="1"/>
  </cols>
  <sheetData>
    <row r="1" ht="18" customHeight="1"/>
    <row r="2" ht="18" customHeight="1" hidden="1"/>
    <row r="3" ht="18" customHeight="1" hidden="1"/>
    <row r="4" ht="18" customHeight="1" hidden="1"/>
    <row r="5" ht="18" customHeight="1" hidden="1"/>
    <row r="6" ht="18" customHeight="1" hidden="1"/>
    <row r="7" ht="12.75" hidden="1"/>
    <row r="8" ht="12.75" hidden="1"/>
    <row r="9" spans="7:8" ht="12.75">
      <c r="G9" s="85" t="s">
        <v>0</v>
      </c>
      <c r="H9" s="85" t="s">
        <v>417</v>
      </c>
    </row>
    <row r="10" spans="7:8" ht="12.75" hidden="1">
      <c r="G10" s="85"/>
      <c r="H10" s="85"/>
    </row>
    <row r="11" spans="2:10" s="86" customFormat="1" ht="12.75">
      <c r="B11" s="87"/>
      <c r="C11" s="85"/>
      <c r="D11" s="85" t="s">
        <v>418</v>
      </c>
      <c r="E11" s="85" t="s">
        <v>419</v>
      </c>
      <c r="F11" s="85" t="s">
        <v>840</v>
      </c>
      <c r="G11" s="85" t="s">
        <v>839</v>
      </c>
      <c r="H11" s="85" t="s">
        <v>420</v>
      </c>
      <c r="I11" s="85" t="s">
        <v>421</v>
      </c>
      <c r="J11" s="85" t="s">
        <v>422</v>
      </c>
    </row>
    <row r="12" spans="1:10" s="86" customFormat="1" ht="12.75">
      <c r="A12" s="88"/>
      <c r="B12" s="89"/>
      <c r="C12" s="90"/>
      <c r="D12" s="91"/>
      <c r="E12" s="91"/>
      <c r="F12" s="91"/>
      <c r="G12" s="90"/>
      <c r="H12" s="85"/>
      <c r="I12" s="85"/>
      <c r="J12" s="85"/>
    </row>
    <row r="13" spans="1:9" ht="12.75">
      <c r="A13" s="92" t="s">
        <v>639</v>
      </c>
      <c r="B13" s="93"/>
      <c r="C13" s="94"/>
      <c r="D13" s="150">
        <f>SUM(D16,D42,D58,D78,D96,D104,D122,D126,D138)</f>
        <v>308968.08999999997</v>
      </c>
      <c r="E13" s="150">
        <f>SUM(E16,E42,E58,E78,E96,E104,E122,E126,E138)</f>
        <v>118965.45</v>
      </c>
      <c r="F13" s="150">
        <f>SUM(F16,F42,F58,F78,F96,F104,F122,F126,F138)</f>
        <v>518469.63</v>
      </c>
      <c r="G13" s="150">
        <f>SUM(G16,G42,G58,G78,G96,G104,G122,G126,G138)</f>
        <v>946403.1699999999</v>
      </c>
      <c r="H13" s="84">
        <f>SUM(H16:H25)</f>
        <v>0</v>
      </c>
      <c r="I13" s="84">
        <f>H13-G13</f>
        <v>-946403.1699999999</v>
      </c>
    </row>
    <row r="14" spans="1:7" ht="12.75">
      <c r="A14" s="95" t="s">
        <v>640</v>
      </c>
      <c r="B14" s="96"/>
      <c r="C14" s="97"/>
      <c r="D14" s="151"/>
      <c r="E14" s="151"/>
      <c r="F14" s="151"/>
      <c r="G14" s="151"/>
    </row>
    <row r="15" spans="4:7" ht="12.75" hidden="1">
      <c r="D15" s="152"/>
      <c r="E15" s="152"/>
      <c r="F15" s="152"/>
      <c r="G15" s="152"/>
    </row>
    <row r="16" spans="2:10" ht="12.75" hidden="1">
      <c r="B16" s="98" t="s">
        <v>641</v>
      </c>
      <c r="C16" s="99"/>
      <c r="D16" s="141"/>
      <c r="E16" s="141"/>
      <c r="F16" s="141"/>
      <c r="G16" s="141"/>
      <c r="H16" s="37"/>
      <c r="J16" s="100"/>
    </row>
    <row r="17" spans="2:10" ht="12.75" hidden="1">
      <c r="B17" s="98" t="s">
        <v>642</v>
      </c>
      <c r="C17" s="99"/>
      <c r="D17" s="141"/>
      <c r="E17" s="141"/>
      <c r="F17" s="141"/>
      <c r="G17" s="141"/>
      <c r="H17" s="37"/>
      <c r="J17" s="100"/>
    </row>
    <row r="18" spans="2:10" ht="12.75" hidden="1">
      <c r="B18" s="98"/>
      <c r="C18" s="99"/>
      <c r="D18" s="141"/>
      <c r="E18" s="141"/>
      <c r="F18" s="141"/>
      <c r="G18" s="141"/>
      <c r="H18" s="37"/>
      <c r="J18" s="100"/>
    </row>
    <row r="19" spans="2:10" ht="12.75" hidden="1">
      <c r="B19" s="101"/>
      <c r="C19" s="35" t="s">
        <v>643</v>
      </c>
      <c r="D19" s="141"/>
      <c r="E19" s="141"/>
      <c r="F19" s="141"/>
      <c r="G19" s="141"/>
      <c r="H19" s="37"/>
      <c r="J19" s="100"/>
    </row>
    <row r="20" spans="4:10" ht="12.75" hidden="1">
      <c r="D20" s="141"/>
      <c r="E20" s="141"/>
      <c r="F20" s="141"/>
      <c r="G20" s="141"/>
      <c r="H20" s="37"/>
      <c r="J20" s="100"/>
    </row>
    <row r="21" spans="3:10" ht="12.75" hidden="1">
      <c r="C21" s="35" t="s">
        <v>644</v>
      </c>
      <c r="D21" s="141"/>
      <c r="E21" s="141"/>
      <c r="F21" s="141"/>
      <c r="G21" s="141"/>
      <c r="H21" s="37"/>
      <c r="J21" s="100"/>
    </row>
    <row r="22" spans="4:10" ht="12.75" hidden="1">
      <c r="D22" s="141"/>
      <c r="E22" s="141"/>
      <c r="F22" s="141"/>
      <c r="G22" s="141"/>
      <c r="H22" s="37"/>
      <c r="J22" s="100"/>
    </row>
    <row r="23" spans="3:10" ht="12.75" hidden="1">
      <c r="C23" s="35" t="s">
        <v>645</v>
      </c>
      <c r="D23" s="141"/>
      <c r="E23" s="141"/>
      <c r="F23" s="141"/>
      <c r="G23" s="141"/>
      <c r="H23" s="37"/>
      <c r="J23" s="100"/>
    </row>
    <row r="24" spans="4:10" ht="12.75" hidden="1">
      <c r="D24" s="138"/>
      <c r="E24" s="138"/>
      <c r="F24" s="138"/>
      <c r="G24" s="141"/>
      <c r="H24" s="37"/>
      <c r="J24" s="100"/>
    </row>
    <row r="25" spans="3:10" ht="12.75" hidden="1">
      <c r="C25" s="35" t="s">
        <v>646</v>
      </c>
      <c r="D25" s="141"/>
      <c r="E25" s="141"/>
      <c r="F25" s="141"/>
      <c r="G25" s="141"/>
      <c r="H25" s="37"/>
      <c r="J25" s="100"/>
    </row>
    <row r="26" spans="4:7" ht="12.75" hidden="1">
      <c r="D26" s="141"/>
      <c r="E26" s="141"/>
      <c r="F26" s="141"/>
      <c r="G26" s="152"/>
    </row>
    <row r="27" spans="3:7" ht="12.75" hidden="1">
      <c r="C27" s="35" t="s">
        <v>647</v>
      </c>
      <c r="D27" s="152"/>
      <c r="E27" s="152"/>
      <c r="F27" s="152"/>
      <c r="G27" s="152"/>
    </row>
    <row r="28" spans="3:7" ht="12.75" hidden="1">
      <c r="C28" s="35" t="s">
        <v>648</v>
      </c>
      <c r="D28" s="152"/>
      <c r="E28" s="152"/>
      <c r="F28" s="152"/>
      <c r="G28" s="152"/>
    </row>
    <row r="29" spans="4:7" ht="12.75" hidden="1">
      <c r="D29" s="152"/>
      <c r="E29" s="152"/>
      <c r="F29" s="152"/>
      <c r="G29" s="152"/>
    </row>
    <row r="30" spans="3:7" ht="12.75" hidden="1">
      <c r="C30" s="35" t="s">
        <v>649</v>
      </c>
      <c r="D30" s="152"/>
      <c r="E30" s="152"/>
      <c r="F30" s="152"/>
      <c r="G30" s="152"/>
    </row>
    <row r="31" spans="3:7" ht="12.75" hidden="1">
      <c r="C31" s="35" t="s">
        <v>650</v>
      </c>
      <c r="D31" s="152"/>
      <c r="E31" s="152"/>
      <c r="F31" s="152"/>
      <c r="G31" s="152"/>
    </row>
    <row r="32" spans="4:7" ht="12.75" hidden="1">
      <c r="D32" s="152"/>
      <c r="E32" s="152"/>
      <c r="F32" s="152"/>
      <c r="G32" s="152"/>
    </row>
    <row r="33" spans="3:7" ht="12.75" hidden="1">
      <c r="C33" s="35" t="s">
        <v>651</v>
      </c>
      <c r="D33" s="152"/>
      <c r="E33" s="152"/>
      <c r="F33" s="152"/>
      <c r="G33" s="152"/>
    </row>
    <row r="34" spans="3:7" ht="12.75" hidden="1">
      <c r="C34" s="35" t="s">
        <v>652</v>
      </c>
      <c r="D34" s="152"/>
      <c r="E34" s="152"/>
      <c r="F34" s="152"/>
      <c r="G34" s="152"/>
    </row>
    <row r="35" spans="4:7" ht="12.75" hidden="1">
      <c r="D35" s="152"/>
      <c r="E35" s="152"/>
      <c r="F35" s="152"/>
      <c r="G35" s="152"/>
    </row>
    <row r="36" spans="3:7" ht="12.75" hidden="1">
      <c r="C36" s="35" t="s">
        <v>653</v>
      </c>
      <c r="D36" s="152"/>
      <c r="E36" s="152"/>
      <c r="F36" s="152"/>
      <c r="G36" s="152"/>
    </row>
    <row r="37" spans="3:7" ht="12.75" hidden="1">
      <c r="C37" s="35" t="s">
        <v>654</v>
      </c>
      <c r="D37" s="152"/>
      <c r="E37" s="152"/>
      <c r="F37" s="152"/>
      <c r="G37" s="152"/>
    </row>
    <row r="38" spans="4:7" ht="12.75" hidden="1">
      <c r="D38" s="152"/>
      <c r="E38" s="152"/>
      <c r="F38" s="152"/>
      <c r="G38" s="152"/>
    </row>
    <row r="39" spans="3:7" ht="12.75" hidden="1">
      <c r="C39" s="35" t="s">
        <v>655</v>
      </c>
      <c r="D39" s="152"/>
      <c r="E39" s="152"/>
      <c r="F39" s="152"/>
      <c r="G39" s="152"/>
    </row>
    <row r="40" spans="3:7" ht="12.75" hidden="1">
      <c r="C40" s="35" t="s">
        <v>656</v>
      </c>
      <c r="D40" s="152"/>
      <c r="E40" s="152"/>
      <c r="F40" s="152"/>
      <c r="G40" s="152"/>
    </row>
    <row r="41" spans="4:7" ht="12.75" hidden="1">
      <c r="D41" s="152"/>
      <c r="E41" s="152"/>
      <c r="F41" s="152"/>
      <c r="G41" s="152"/>
    </row>
    <row r="42" spans="2:7" ht="12.75" hidden="1">
      <c r="B42" s="54" t="s">
        <v>657</v>
      </c>
      <c r="C42" s="102"/>
      <c r="D42" s="152">
        <f>SUM(D44:D55)</f>
        <v>0</v>
      </c>
      <c r="E42" s="152">
        <f>SUM(E44:E55)</f>
        <v>0</v>
      </c>
      <c r="F42" s="152"/>
      <c r="G42" s="152">
        <f>SUM(G44:G55)</f>
        <v>0</v>
      </c>
    </row>
    <row r="43" spans="4:7" ht="12.75" hidden="1">
      <c r="D43" s="152"/>
      <c r="E43" s="152"/>
      <c r="F43" s="152"/>
      <c r="G43" s="152"/>
    </row>
    <row r="44" spans="3:7" ht="12.75" hidden="1">
      <c r="C44" s="35" t="s">
        <v>658</v>
      </c>
      <c r="D44" s="152"/>
      <c r="E44" s="152"/>
      <c r="F44" s="152"/>
      <c r="G44" s="152"/>
    </row>
    <row r="45" spans="3:7" ht="12.75" hidden="1">
      <c r="C45" s="35" t="s">
        <v>659</v>
      </c>
      <c r="D45" s="152"/>
      <c r="E45" s="152"/>
      <c r="F45" s="152"/>
      <c r="G45" s="152"/>
    </row>
    <row r="46" spans="4:7" ht="12.75" hidden="1">
      <c r="D46" s="152"/>
      <c r="E46" s="152"/>
      <c r="F46" s="152"/>
      <c r="G46" s="152"/>
    </row>
    <row r="47" spans="3:7" ht="12.75" hidden="1">
      <c r="C47" s="35" t="s">
        <v>660</v>
      </c>
      <c r="D47" s="152"/>
      <c r="E47" s="152"/>
      <c r="F47" s="152"/>
      <c r="G47" s="152"/>
    </row>
    <row r="48" spans="3:7" ht="12.75" hidden="1">
      <c r="C48" s="35" t="s">
        <v>650</v>
      </c>
      <c r="D48" s="152"/>
      <c r="E48" s="152"/>
      <c r="F48" s="152"/>
      <c r="G48" s="152"/>
    </row>
    <row r="49" spans="4:7" ht="12.75" hidden="1">
      <c r="D49" s="152"/>
      <c r="E49" s="152"/>
      <c r="F49" s="152"/>
      <c r="G49" s="152"/>
    </row>
    <row r="50" spans="3:7" ht="12.75" hidden="1">
      <c r="C50" s="35" t="s">
        <v>661</v>
      </c>
      <c r="D50" s="152"/>
      <c r="E50" s="152"/>
      <c r="F50" s="152"/>
      <c r="G50" s="152"/>
    </row>
    <row r="51" spans="3:7" ht="12.75" hidden="1">
      <c r="C51" s="35" t="s">
        <v>662</v>
      </c>
      <c r="D51" s="152"/>
      <c r="E51" s="152"/>
      <c r="F51" s="152"/>
      <c r="G51" s="152"/>
    </row>
    <row r="52" spans="4:7" ht="12.75" hidden="1">
      <c r="D52" s="152"/>
      <c r="E52" s="152"/>
      <c r="F52" s="152"/>
      <c r="G52" s="152"/>
    </row>
    <row r="53" spans="3:7" ht="12.75" hidden="1">
      <c r="C53" s="35" t="s">
        <v>663</v>
      </c>
      <c r="D53" s="152"/>
      <c r="E53" s="152"/>
      <c r="F53" s="152"/>
      <c r="G53" s="152"/>
    </row>
    <row r="54" spans="4:7" ht="12.75" hidden="1">
      <c r="D54" s="152"/>
      <c r="E54" s="152"/>
      <c r="F54" s="152"/>
      <c r="G54" s="152"/>
    </row>
    <row r="55" spans="3:7" ht="12.75" hidden="1">
      <c r="C55" s="35" t="s">
        <v>664</v>
      </c>
      <c r="D55" s="152"/>
      <c r="E55" s="152"/>
      <c r="F55" s="152"/>
      <c r="G55" s="152"/>
    </row>
    <row r="56" spans="3:7" ht="12.75" hidden="1">
      <c r="C56" s="35" t="s">
        <v>665</v>
      </c>
      <c r="D56" s="152"/>
      <c r="E56" s="152"/>
      <c r="F56" s="152"/>
      <c r="G56" s="152"/>
    </row>
    <row r="57" spans="4:7" ht="12.75" hidden="1">
      <c r="D57" s="152"/>
      <c r="E57" s="152"/>
      <c r="F57" s="152"/>
      <c r="G57" s="152"/>
    </row>
    <row r="58" spans="2:7" ht="12.75" hidden="1">
      <c r="B58" s="54" t="s">
        <v>666</v>
      </c>
      <c r="C58" s="102"/>
      <c r="D58" s="152">
        <f>SUM(D60:D76)</f>
        <v>0</v>
      </c>
      <c r="E58" s="152">
        <f>SUM(E60:E76)</f>
        <v>0</v>
      </c>
      <c r="F58" s="152"/>
      <c r="G58" s="152">
        <f>SUM(G60:G76)</f>
        <v>0</v>
      </c>
    </row>
    <row r="59" spans="4:7" ht="12.75" hidden="1">
      <c r="D59" s="152"/>
      <c r="E59" s="152"/>
      <c r="F59" s="152"/>
      <c r="G59" s="152"/>
    </row>
    <row r="60" spans="3:7" ht="12.75" hidden="1">
      <c r="C60" s="35" t="s">
        <v>667</v>
      </c>
      <c r="D60" s="152"/>
      <c r="E60" s="152"/>
      <c r="F60" s="152"/>
      <c r="G60" s="152"/>
    </row>
    <row r="61" spans="4:7" ht="12.75" hidden="1">
      <c r="D61" s="152"/>
      <c r="E61" s="152"/>
      <c r="F61" s="152"/>
      <c r="G61" s="152"/>
    </row>
    <row r="62" spans="3:7" ht="12.75" hidden="1">
      <c r="C62" s="35" t="s">
        <v>668</v>
      </c>
      <c r="D62" s="152"/>
      <c r="E62" s="152"/>
      <c r="F62" s="152"/>
      <c r="G62" s="152"/>
    </row>
    <row r="63" spans="4:7" ht="12.75" hidden="1">
      <c r="D63" s="152"/>
      <c r="E63" s="152"/>
      <c r="F63" s="152"/>
      <c r="G63" s="152"/>
    </row>
    <row r="64" spans="3:7" ht="12.75" hidden="1">
      <c r="C64" s="35" t="s">
        <v>669</v>
      </c>
      <c r="D64" s="152"/>
      <c r="E64" s="152"/>
      <c r="F64" s="152"/>
      <c r="G64" s="152"/>
    </row>
    <row r="65" spans="4:7" ht="12.75" hidden="1">
      <c r="D65" s="152"/>
      <c r="E65" s="152"/>
      <c r="F65" s="152"/>
      <c r="G65" s="152"/>
    </row>
    <row r="66" spans="3:7" ht="12.75" hidden="1">
      <c r="C66" s="35" t="s">
        <v>670</v>
      </c>
      <c r="D66" s="152"/>
      <c r="E66" s="152"/>
      <c r="F66" s="152"/>
      <c r="G66" s="152"/>
    </row>
    <row r="67" spans="4:7" ht="12.75" hidden="1">
      <c r="D67" s="152"/>
      <c r="E67" s="152"/>
      <c r="F67" s="152"/>
      <c r="G67" s="152"/>
    </row>
    <row r="68" spans="3:7" ht="12.75" hidden="1">
      <c r="C68" s="35" t="s">
        <v>671</v>
      </c>
      <c r="D68" s="152"/>
      <c r="E68" s="152"/>
      <c r="F68" s="152"/>
      <c r="G68" s="152"/>
    </row>
    <row r="69" spans="4:7" ht="12.75" hidden="1">
      <c r="D69" s="152"/>
      <c r="E69" s="152"/>
      <c r="F69" s="152"/>
      <c r="G69" s="152"/>
    </row>
    <row r="70" spans="3:7" ht="12.75" hidden="1">
      <c r="C70" s="35" t="s">
        <v>672</v>
      </c>
      <c r="D70" s="152"/>
      <c r="E70" s="152"/>
      <c r="F70" s="152"/>
      <c r="G70" s="152"/>
    </row>
    <row r="71" spans="4:7" ht="12.75" hidden="1">
      <c r="D71" s="152"/>
      <c r="E71" s="152"/>
      <c r="F71" s="152"/>
      <c r="G71" s="152"/>
    </row>
    <row r="72" spans="3:7" ht="12.75" hidden="1">
      <c r="C72" s="35" t="s">
        <v>673</v>
      </c>
      <c r="D72" s="152"/>
      <c r="E72" s="152"/>
      <c r="F72" s="152"/>
      <c r="G72" s="152"/>
    </row>
    <row r="73" spans="4:7" ht="12.75" hidden="1">
      <c r="D73" s="152"/>
      <c r="E73" s="152"/>
      <c r="F73" s="152"/>
      <c r="G73" s="152"/>
    </row>
    <row r="74" spans="3:7" ht="12.75" hidden="1">
      <c r="C74" s="35" t="s">
        <v>674</v>
      </c>
      <c r="D74" s="152"/>
      <c r="E74" s="152"/>
      <c r="F74" s="152"/>
      <c r="G74" s="152"/>
    </row>
    <row r="75" spans="4:7" ht="12.75" hidden="1">
      <c r="D75" s="152"/>
      <c r="E75" s="152"/>
      <c r="F75" s="152"/>
      <c r="G75" s="152"/>
    </row>
    <row r="76" spans="3:7" ht="12.75" hidden="1">
      <c r="C76" s="35" t="s">
        <v>675</v>
      </c>
      <c r="D76" s="152"/>
      <c r="E76" s="152"/>
      <c r="F76" s="152"/>
      <c r="G76" s="152"/>
    </row>
    <row r="77" spans="4:7" ht="12.75" hidden="1">
      <c r="D77" s="152"/>
      <c r="E77" s="152"/>
      <c r="F77" s="152"/>
      <c r="G77" s="152"/>
    </row>
    <row r="78" spans="2:7" ht="12.75">
      <c r="B78" s="32" t="s">
        <v>676</v>
      </c>
      <c r="C78" s="34"/>
      <c r="D78" s="153">
        <f>SUM(D80:D94)</f>
        <v>308968.08999999997</v>
      </c>
      <c r="E78" s="153">
        <f>SUM(E80:E94)</f>
        <v>118965.45</v>
      </c>
      <c r="F78" s="153">
        <f>SUM(F80:F94)</f>
        <v>518469.63</v>
      </c>
      <c r="G78" s="153">
        <f>SUM(G80:G94)</f>
        <v>946403.1699999999</v>
      </c>
    </row>
    <row r="79" spans="3:7" ht="12.75" hidden="1">
      <c r="C79" s="29"/>
      <c r="D79" s="152"/>
      <c r="E79" s="152"/>
      <c r="F79" s="152"/>
      <c r="G79" s="152"/>
    </row>
    <row r="80" spans="3:7" ht="12.75">
      <c r="C80" s="29" t="s">
        <v>677</v>
      </c>
      <c r="D80" s="152">
        <v>88968.09</v>
      </c>
      <c r="E80" s="152">
        <v>86965.45</v>
      </c>
      <c r="F80" s="152">
        <v>237469.63</v>
      </c>
      <c r="G80" s="152">
        <f>SUM(D80:F80)</f>
        <v>413403.17</v>
      </c>
    </row>
    <row r="81" spans="3:7" ht="12.75" hidden="1">
      <c r="C81" s="29"/>
      <c r="D81" s="152"/>
      <c r="E81" s="152"/>
      <c r="F81" s="152"/>
      <c r="G81" s="152">
        <f aca="true" t="shared" si="0" ref="G81:G88">SUM(D81:F81)</f>
        <v>0</v>
      </c>
    </row>
    <row r="82" spans="3:7" ht="12.75" hidden="1">
      <c r="C82" s="29" t="s">
        <v>678</v>
      </c>
      <c r="D82" s="152"/>
      <c r="E82" s="152"/>
      <c r="F82" s="152"/>
      <c r="G82" s="152">
        <f t="shared" si="0"/>
        <v>0</v>
      </c>
    </row>
    <row r="83" spans="3:7" ht="12.75" hidden="1">
      <c r="C83" s="29"/>
      <c r="D83" s="152"/>
      <c r="E83" s="152"/>
      <c r="F83" s="152"/>
      <c r="G83" s="152">
        <f t="shared" si="0"/>
        <v>0</v>
      </c>
    </row>
    <row r="84" spans="3:7" ht="12.75">
      <c r="C84" s="29" t="s">
        <v>679</v>
      </c>
      <c r="D84" s="152">
        <v>0</v>
      </c>
      <c r="E84" s="152">
        <v>0</v>
      </c>
      <c r="F84" s="152">
        <v>0</v>
      </c>
      <c r="G84" s="152">
        <f t="shared" si="0"/>
        <v>0</v>
      </c>
    </row>
    <row r="85" spans="3:7" ht="12.75" hidden="1">
      <c r="C85" s="29"/>
      <c r="D85" s="152"/>
      <c r="E85" s="152"/>
      <c r="F85" s="152"/>
      <c r="G85" s="152">
        <f t="shared" si="0"/>
        <v>0</v>
      </c>
    </row>
    <row r="86" spans="3:7" ht="12.75" hidden="1">
      <c r="C86" s="29" t="s">
        <v>680</v>
      </c>
      <c r="D86" s="152"/>
      <c r="E86" s="152"/>
      <c r="F86" s="152"/>
      <c r="G86" s="152">
        <f t="shared" si="0"/>
        <v>0</v>
      </c>
    </row>
    <row r="87" spans="3:7" ht="12.75" hidden="1">
      <c r="C87" s="29"/>
      <c r="D87" s="152"/>
      <c r="E87" s="152"/>
      <c r="F87" s="152"/>
      <c r="G87" s="152">
        <f t="shared" si="0"/>
        <v>0</v>
      </c>
    </row>
    <row r="88" spans="3:7" ht="12.75">
      <c r="C88" s="29" t="s">
        <v>681</v>
      </c>
      <c r="D88" s="152">
        <v>220000</v>
      </c>
      <c r="E88" s="152">
        <v>32000</v>
      </c>
      <c r="F88" s="152">
        <v>281000</v>
      </c>
      <c r="G88" s="152">
        <f t="shared" si="0"/>
        <v>533000</v>
      </c>
    </row>
    <row r="89" spans="4:7" ht="12.75" hidden="1">
      <c r="D89" s="152"/>
      <c r="E89" s="152"/>
      <c r="F89" s="152"/>
      <c r="G89" s="152">
        <f>SUM(D89:E89)</f>
        <v>0</v>
      </c>
    </row>
    <row r="90" spans="3:7" ht="12.75" hidden="1">
      <c r="C90" s="35" t="s">
        <v>682</v>
      </c>
      <c r="D90" s="152"/>
      <c r="E90" s="152"/>
      <c r="F90" s="152"/>
      <c r="G90" s="152">
        <f>SUM(D90:E90)</f>
        <v>0</v>
      </c>
    </row>
    <row r="91" spans="4:7" ht="12.75" hidden="1">
      <c r="D91" s="152"/>
      <c r="E91" s="152"/>
      <c r="F91" s="152"/>
      <c r="G91" s="152">
        <f>SUM(D91:E91)</f>
        <v>0</v>
      </c>
    </row>
    <row r="92" spans="3:7" ht="12.75" hidden="1">
      <c r="C92" s="35" t="s">
        <v>683</v>
      </c>
      <c r="D92" s="152"/>
      <c r="E92" s="152"/>
      <c r="F92" s="152"/>
      <c r="G92" s="152">
        <f>SUM(D92:E92)</f>
        <v>0</v>
      </c>
    </row>
    <row r="93" spans="4:7" ht="12.75" hidden="1">
      <c r="D93" s="152"/>
      <c r="E93" s="152"/>
      <c r="F93" s="152"/>
      <c r="G93" s="152">
        <f>SUM(D93:E93)</f>
        <v>0</v>
      </c>
    </row>
    <row r="94" spans="3:7" ht="12.75">
      <c r="C94" s="29" t="s">
        <v>684</v>
      </c>
      <c r="D94" s="152"/>
      <c r="E94" s="152"/>
      <c r="F94" s="152"/>
      <c r="G94" s="152"/>
    </row>
    <row r="95" ht="12.75" hidden="1"/>
    <row r="96" spans="2:7" ht="12.75" hidden="1">
      <c r="B96" s="54" t="s">
        <v>685</v>
      </c>
      <c r="C96" s="102"/>
      <c r="D96" s="84">
        <f>SUM(D98:D102)</f>
        <v>0</v>
      </c>
      <c r="E96" s="84">
        <f>SUM(E98:E102)</f>
        <v>0</v>
      </c>
      <c r="G96" s="84">
        <f>SUM(G98:G102)</f>
        <v>0</v>
      </c>
    </row>
    <row r="97" ht="12.75" hidden="1"/>
    <row r="98" ht="12.75" hidden="1">
      <c r="C98" s="35" t="s">
        <v>686</v>
      </c>
    </row>
    <row r="99" ht="12.75" hidden="1"/>
    <row r="100" ht="12.75" hidden="1">
      <c r="C100" s="35" t="s">
        <v>687</v>
      </c>
    </row>
    <row r="101" ht="12.75" hidden="1"/>
    <row r="102" ht="12.75" hidden="1">
      <c r="C102" s="35" t="s">
        <v>688</v>
      </c>
    </row>
    <row r="103" ht="12.75" hidden="1"/>
    <row r="104" spans="2:7" ht="12.75" hidden="1">
      <c r="B104" s="54" t="s">
        <v>689</v>
      </c>
      <c r="C104" s="102"/>
      <c r="D104" s="84">
        <f>SUM(D107:D119)</f>
        <v>0</v>
      </c>
      <c r="E104" s="84">
        <f>SUM(E107:E119)</f>
        <v>0</v>
      </c>
      <c r="G104" s="84">
        <f>SUM(G107:G119)</f>
        <v>0</v>
      </c>
    </row>
    <row r="105" spans="2:3" ht="12.75" hidden="1">
      <c r="B105" s="103"/>
      <c r="C105" s="102" t="s">
        <v>690</v>
      </c>
    </row>
    <row r="106" ht="12.75" hidden="1"/>
    <row r="107" ht="12.75" hidden="1">
      <c r="C107" s="35" t="s">
        <v>691</v>
      </c>
    </row>
    <row r="108" ht="12.75" hidden="1"/>
    <row r="109" ht="12.75" hidden="1">
      <c r="C109" s="35" t="s">
        <v>692</v>
      </c>
    </row>
    <row r="110" ht="12.75" hidden="1"/>
    <row r="111" ht="12.75" hidden="1">
      <c r="C111" s="35" t="s">
        <v>693</v>
      </c>
    </row>
    <row r="112" ht="12.75" hidden="1"/>
    <row r="113" ht="12.75" hidden="1">
      <c r="C113" s="35" t="s">
        <v>694</v>
      </c>
    </row>
    <row r="114" ht="12.75" hidden="1">
      <c r="C114" s="35" t="s">
        <v>659</v>
      </c>
    </row>
    <row r="115" ht="12.75" hidden="1"/>
    <row r="116" ht="12.75" hidden="1">
      <c r="C116" s="35" t="s">
        <v>695</v>
      </c>
    </row>
    <row r="117" ht="12.75" hidden="1">
      <c r="C117" s="35" t="s">
        <v>696</v>
      </c>
    </row>
    <row r="118" ht="12.75" hidden="1"/>
    <row r="119" ht="12.75" hidden="1">
      <c r="C119" s="35" t="s">
        <v>697</v>
      </c>
    </row>
    <row r="120" ht="12.75" hidden="1">
      <c r="C120" s="35" t="s">
        <v>698</v>
      </c>
    </row>
    <row r="121" ht="12.75" hidden="1"/>
    <row r="122" spans="2:7" ht="12.75" hidden="1">
      <c r="B122" s="54" t="s">
        <v>699</v>
      </c>
      <c r="C122" s="102"/>
      <c r="D122" s="84">
        <f>SUM(D124)</f>
        <v>0</v>
      </c>
      <c r="E122" s="84">
        <f>SUM(E124)</f>
        <v>0</v>
      </c>
      <c r="G122" s="84">
        <f>SUM(G124)</f>
        <v>0</v>
      </c>
    </row>
    <row r="123" ht="12.75" hidden="1"/>
    <row r="124" ht="12.75" hidden="1">
      <c r="C124" s="35" t="s">
        <v>700</v>
      </c>
    </row>
    <row r="125" ht="12.75" hidden="1"/>
    <row r="126" spans="2:7" ht="12.75" hidden="1">
      <c r="B126" s="54" t="s">
        <v>701</v>
      </c>
      <c r="C126" s="102"/>
      <c r="D126" s="84">
        <f>SUM(D128:D136)</f>
        <v>0</v>
      </c>
      <c r="E126" s="84">
        <f>SUM(E128:E136)</f>
        <v>0</v>
      </c>
      <c r="G126" s="84">
        <f>SUM(G128:G136)</f>
        <v>0</v>
      </c>
    </row>
    <row r="127" ht="12.75" hidden="1"/>
    <row r="128" ht="12.75" hidden="1">
      <c r="C128" s="35" t="s">
        <v>702</v>
      </c>
    </row>
    <row r="129" ht="12.75" hidden="1"/>
    <row r="130" ht="12.75" hidden="1">
      <c r="C130" s="35" t="s">
        <v>703</v>
      </c>
    </row>
    <row r="131" ht="12.75" hidden="1"/>
    <row r="132" ht="12.75" hidden="1">
      <c r="C132" s="35" t="s">
        <v>704</v>
      </c>
    </row>
    <row r="133" ht="12.75" hidden="1"/>
    <row r="134" ht="12.75" hidden="1">
      <c r="C134" s="35" t="s">
        <v>705</v>
      </c>
    </row>
    <row r="135" ht="12.75" hidden="1"/>
    <row r="136" ht="12.75" hidden="1">
      <c r="C136" s="35" t="s">
        <v>706</v>
      </c>
    </row>
    <row r="137" ht="12.75" hidden="1"/>
    <row r="138" spans="2:7" ht="12.75" hidden="1">
      <c r="B138" s="54" t="s">
        <v>707</v>
      </c>
      <c r="C138" s="102"/>
      <c r="D138" s="84">
        <f>SUM(D140:D144)</f>
        <v>0</v>
      </c>
      <c r="E138" s="84">
        <f>SUM(E140:E144)</f>
        <v>0</v>
      </c>
      <c r="G138" s="84">
        <f>SUM(G140:G144)</f>
        <v>0</v>
      </c>
    </row>
    <row r="139" ht="12.75" hidden="1"/>
    <row r="140" ht="12.75" hidden="1">
      <c r="C140" s="35" t="s">
        <v>708</v>
      </c>
    </row>
    <row r="141" ht="12.75" hidden="1"/>
    <row r="142" ht="12.75" hidden="1">
      <c r="C142" s="35" t="s">
        <v>709</v>
      </c>
    </row>
    <row r="143" ht="12.75" hidden="1"/>
    <row r="144" ht="12.75" hidden="1">
      <c r="C144" s="35" t="s">
        <v>710</v>
      </c>
    </row>
  </sheetData>
  <sheetProtection/>
  <printOptions horizontalCentered="1"/>
  <pageMargins left="0.2755905511811024" right="0.35433070866141736" top="1.1811023622047245" bottom="0.984251968503937" header="0.2362204724409449" footer="0.5118110236220472"/>
  <pageSetup horizontalDpi="300" verticalDpi="300" orientation="portrait" scale="80" r:id="rId1"/>
  <headerFooter alignWithMargins="0">
    <oddHeader>&amp;C&amp;16XV AYUNTAMIENTO DE COMONDU
TESORERIA GENERAL MUNICIPAL
PRESUPUESTO DE EGRESOS  EJERCIDO 4TO TRIMESTRE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showGridLines="0" zoomScalePageLayoutView="0" workbookViewId="0" topLeftCell="A1">
      <pane xSplit="3" ySplit="7" topLeftCell="D8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09" sqref="G109:G111"/>
    </sheetView>
  </sheetViews>
  <sheetFormatPr defaultColWidth="9.140625" defaultRowHeight="15"/>
  <cols>
    <col min="1" max="1" width="2.7109375" style="22" customWidth="1"/>
    <col min="2" max="2" width="2.7109375" style="21" customWidth="1"/>
    <col min="3" max="3" width="47.140625" style="29" customWidth="1"/>
    <col min="4" max="6" width="9.140625" style="22" customWidth="1"/>
    <col min="7" max="7" width="11.7109375" style="22" bestFit="1" customWidth="1"/>
    <col min="8" max="8" width="10.8515625" style="22" hidden="1" customWidth="1"/>
    <col min="9" max="9" width="10.7109375" style="29" hidden="1" customWidth="1"/>
    <col min="10" max="11" width="9.421875" style="22" hidden="1" customWidth="1"/>
    <col min="12" max="16384" width="9.140625" style="22" customWidth="1"/>
  </cols>
  <sheetData>
    <row r="1" spans="4:6" ht="13.5" customHeight="1">
      <c r="D1" s="23"/>
      <c r="E1" s="23"/>
      <c r="F1" s="23"/>
    </row>
    <row r="2" ht="13.5" customHeight="1" hidden="1"/>
    <row r="3" ht="13.5" customHeight="1" hidden="1"/>
    <row r="4" ht="13.5" customHeight="1" hidden="1"/>
    <row r="5" ht="13.5" customHeight="1" hidden="1"/>
    <row r="6" spans="7:8" ht="13.5" customHeight="1">
      <c r="G6" s="24" t="s">
        <v>0</v>
      </c>
      <c r="H6" s="24" t="s">
        <v>417</v>
      </c>
    </row>
    <row r="7" spans="2:10" s="24" customFormat="1" ht="12.75">
      <c r="B7" s="104"/>
      <c r="D7" s="24" t="s">
        <v>418</v>
      </c>
      <c r="E7" s="24" t="s">
        <v>419</v>
      </c>
      <c r="F7" s="24" t="s">
        <v>840</v>
      </c>
      <c r="G7" s="24" t="s">
        <v>839</v>
      </c>
      <c r="H7" s="24" t="s">
        <v>420</v>
      </c>
      <c r="I7" s="24" t="s">
        <v>421</v>
      </c>
      <c r="J7" s="24" t="s">
        <v>422</v>
      </c>
    </row>
    <row r="8" s="24" customFormat="1" ht="12.75">
      <c r="B8" s="104"/>
    </row>
    <row r="9" spans="1:9" s="80" customFormat="1" ht="12.75">
      <c r="A9" s="26" t="s">
        <v>711</v>
      </c>
      <c r="B9" s="63"/>
      <c r="C9" s="26"/>
      <c r="D9" s="26">
        <f>SUM(D11,D25,D35,D41,D53,D57,D77,D97,D107)</f>
        <v>0</v>
      </c>
      <c r="E9" s="26">
        <f>SUM(E11,E25,E35,E41,E53,E57,E77,E97,E107)</f>
        <v>0</v>
      </c>
      <c r="F9" s="26">
        <f>SUM(F11,F25,F35,F41,F53,F57,F77,F97,F107)</f>
        <v>0</v>
      </c>
      <c r="G9" s="26">
        <f>SUM(G11,G25,G35,G41,G53,G57,G77,G97,G107)</f>
        <v>0</v>
      </c>
      <c r="H9" s="80" t="e">
        <f>H11+#REF!+#REF!+#REF!+#REF!</f>
        <v>#REF!</v>
      </c>
      <c r="I9" s="80" t="e">
        <f>I11+#REF!+#REF!+#REF!+#REF!</f>
        <v>#REF!</v>
      </c>
    </row>
    <row r="10" spans="1:8" ht="15" customHeight="1" hidden="1">
      <c r="A10" s="105"/>
      <c r="D10" s="29"/>
      <c r="E10" s="29"/>
      <c r="F10" s="29"/>
      <c r="G10" s="29"/>
      <c r="H10" s="29"/>
    </row>
    <row r="11" spans="2:9" s="34" customFormat="1" ht="12">
      <c r="B11" s="32" t="s">
        <v>712</v>
      </c>
      <c r="D11" s="34">
        <f>SUM(D13:D23)</f>
        <v>0</v>
      </c>
      <c r="E11" s="34">
        <f>SUM(E13:E23)</f>
        <v>0</v>
      </c>
      <c r="F11" s="34">
        <f>SUM(F13:F23)</f>
        <v>0</v>
      </c>
      <c r="G11" s="34">
        <f>SUM(G13:G23)</f>
        <v>0</v>
      </c>
      <c r="H11" s="34">
        <f>SUM(H13:H14)</f>
        <v>1921000</v>
      </c>
      <c r="I11" s="34">
        <f>SUM(I13:I14)</f>
        <v>1921000</v>
      </c>
    </row>
    <row r="12" spans="4:8" ht="12.75" hidden="1">
      <c r="D12" s="29"/>
      <c r="E12" s="29"/>
      <c r="F12" s="29"/>
      <c r="G12" s="29"/>
      <c r="H12" s="29"/>
    </row>
    <row r="13" spans="2:10" s="29" customFormat="1" ht="11.25">
      <c r="B13" s="21"/>
      <c r="C13" s="29" t="s">
        <v>713</v>
      </c>
      <c r="D13" s="37"/>
      <c r="E13" s="37"/>
      <c r="F13" s="37"/>
      <c r="G13" s="37">
        <f>SUM(D13:E13)</f>
        <v>0</v>
      </c>
      <c r="H13" s="37">
        <v>1921000</v>
      </c>
      <c r="I13" s="29">
        <f>H13-G13</f>
        <v>1921000</v>
      </c>
      <c r="J13" s="39">
        <f>I13/H13</f>
        <v>1</v>
      </c>
    </row>
    <row r="14" spans="2:10" s="29" customFormat="1" ht="11.25" hidden="1">
      <c r="B14" s="21"/>
      <c r="D14" s="37"/>
      <c r="E14" s="37"/>
      <c r="F14" s="37"/>
      <c r="G14" s="37"/>
      <c r="H14" s="37"/>
      <c r="J14" s="39"/>
    </row>
    <row r="15" ht="12.75" hidden="1">
      <c r="C15" s="35" t="s">
        <v>714</v>
      </c>
    </row>
    <row r="16" ht="12.75" hidden="1"/>
    <row r="17" ht="12.75" hidden="1">
      <c r="C17" s="35" t="s">
        <v>715</v>
      </c>
    </row>
    <row r="18" ht="12.75" hidden="1"/>
    <row r="19" ht="12.75" hidden="1">
      <c r="C19" s="35" t="s">
        <v>716</v>
      </c>
    </row>
    <row r="20" ht="12.75" hidden="1"/>
    <row r="21" ht="12.75" hidden="1">
      <c r="C21" s="35" t="s">
        <v>717</v>
      </c>
    </row>
    <row r="22" ht="12.75" hidden="1"/>
    <row r="23" ht="12.75" hidden="1">
      <c r="C23" s="35" t="s">
        <v>718</v>
      </c>
    </row>
    <row r="24" spans="2:3" ht="12.75" hidden="1">
      <c r="B24" s="48"/>
      <c r="C24" s="20"/>
    </row>
    <row r="25" spans="2:7" ht="12.75">
      <c r="B25" s="32" t="s">
        <v>719</v>
      </c>
      <c r="C25" s="34"/>
      <c r="D25" s="80">
        <f>SUM(D27:D33)</f>
        <v>0</v>
      </c>
      <c r="E25" s="80">
        <f>SUM(E27:E33)</f>
        <v>0</v>
      </c>
      <c r="F25" s="80">
        <f>SUM(F27:F33)</f>
        <v>0</v>
      </c>
      <c r="G25" s="80">
        <f>SUM(G27:G33)</f>
        <v>0</v>
      </c>
    </row>
    <row r="26" ht="12.75" hidden="1"/>
    <row r="27" ht="12.75" hidden="1">
      <c r="C27" s="29" t="s">
        <v>720</v>
      </c>
    </row>
    <row r="28" ht="12.75" hidden="1"/>
    <row r="29" ht="12.75" hidden="1">
      <c r="C29" s="29" t="s">
        <v>721</v>
      </c>
    </row>
    <row r="30" ht="12.75" hidden="1"/>
    <row r="31" ht="12.75" hidden="1">
      <c r="C31" s="29" t="s">
        <v>722</v>
      </c>
    </row>
    <row r="32" ht="12.75" hidden="1"/>
    <row r="33" spans="3:7" ht="12.75">
      <c r="C33" s="29" t="s">
        <v>723</v>
      </c>
      <c r="G33" s="22">
        <f>SUM(D33:E33)</f>
        <v>0</v>
      </c>
    </row>
    <row r="34" spans="1:3" ht="12.75" hidden="1">
      <c r="A34" s="33"/>
      <c r="B34" s="51"/>
      <c r="C34" s="33"/>
    </row>
    <row r="35" spans="1:7" ht="12.75" hidden="1">
      <c r="A35" s="33"/>
      <c r="B35" s="32" t="s">
        <v>724</v>
      </c>
      <c r="C35" s="34"/>
      <c r="D35" s="22">
        <f>SUM(D37:D39)</f>
        <v>0</v>
      </c>
      <c r="E35" s="22">
        <f>SUM(E37:E39)</f>
        <v>0</v>
      </c>
      <c r="G35" s="22">
        <f>SUM(G37:G39)</f>
        <v>0</v>
      </c>
    </row>
    <row r="36" ht="12.75" hidden="1"/>
    <row r="37" ht="12.75" hidden="1">
      <c r="C37" s="29" t="s">
        <v>725</v>
      </c>
    </row>
    <row r="38" ht="12.75" hidden="1"/>
    <row r="39" ht="12.75" hidden="1">
      <c r="C39" s="29" t="s">
        <v>726</v>
      </c>
    </row>
    <row r="40" ht="12.75" hidden="1"/>
    <row r="41" spans="2:7" ht="12.75">
      <c r="B41" s="32" t="s">
        <v>727</v>
      </c>
      <c r="C41" s="34"/>
      <c r="D41" s="80">
        <f>SUM(D43:D51)</f>
        <v>0</v>
      </c>
      <c r="E41" s="80">
        <f>SUM(E43:E51)</f>
        <v>0</v>
      </c>
      <c r="F41" s="80">
        <f>SUM(F43:F51)</f>
        <v>0</v>
      </c>
      <c r="G41" s="80">
        <f aca="true" t="shared" si="0" ref="G41:G72">SUM(D41:E41)</f>
        <v>0</v>
      </c>
    </row>
    <row r="42" ht="12.75" hidden="1">
      <c r="G42" s="22">
        <f t="shared" si="0"/>
        <v>0</v>
      </c>
    </row>
    <row r="43" spans="3:7" ht="12.75">
      <c r="C43" s="29" t="s">
        <v>728</v>
      </c>
      <c r="G43" s="22">
        <f t="shared" si="0"/>
        <v>0</v>
      </c>
    </row>
    <row r="44" ht="12.75" hidden="1">
      <c r="G44" s="22">
        <f t="shared" si="0"/>
        <v>0</v>
      </c>
    </row>
    <row r="45" spans="3:7" ht="12.75" hidden="1">
      <c r="C45" s="29" t="s">
        <v>729</v>
      </c>
      <c r="G45" s="22">
        <f t="shared" si="0"/>
        <v>0</v>
      </c>
    </row>
    <row r="46" ht="12.75" hidden="1">
      <c r="G46" s="22">
        <f t="shared" si="0"/>
        <v>0</v>
      </c>
    </row>
    <row r="47" spans="3:7" ht="12.75" hidden="1">
      <c r="C47" s="29" t="s">
        <v>730</v>
      </c>
      <c r="G47" s="22">
        <f t="shared" si="0"/>
        <v>0</v>
      </c>
    </row>
    <row r="48" ht="12.75" hidden="1">
      <c r="G48" s="22">
        <f t="shared" si="0"/>
        <v>0</v>
      </c>
    </row>
    <row r="49" spans="3:7" ht="12.75" hidden="1">
      <c r="C49" s="29" t="s">
        <v>731</v>
      </c>
      <c r="G49" s="22">
        <f t="shared" si="0"/>
        <v>0</v>
      </c>
    </row>
    <row r="50" ht="12.75" hidden="1">
      <c r="G50" s="22">
        <f t="shared" si="0"/>
        <v>0</v>
      </c>
    </row>
    <row r="51" spans="3:7" ht="12.75" hidden="1">
      <c r="C51" s="29" t="s">
        <v>732</v>
      </c>
      <c r="G51" s="22">
        <f t="shared" si="0"/>
        <v>0</v>
      </c>
    </row>
    <row r="52" ht="12.75" hidden="1">
      <c r="G52" s="22">
        <f t="shared" si="0"/>
        <v>0</v>
      </c>
    </row>
    <row r="53" spans="2:7" ht="12.75" hidden="1">
      <c r="B53" s="32" t="s">
        <v>733</v>
      </c>
      <c r="C53" s="34"/>
      <c r="D53" s="22">
        <f>SUM(D55)</f>
        <v>0</v>
      </c>
      <c r="E53" s="22">
        <f>SUM(E55)</f>
        <v>0</v>
      </c>
      <c r="G53" s="22">
        <f t="shared" si="0"/>
        <v>0</v>
      </c>
    </row>
    <row r="54" ht="12.75" hidden="1">
      <c r="G54" s="22">
        <f t="shared" si="0"/>
        <v>0</v>
      </c>
    </row>
    <row r="55" spans="3:7" ht="12.75" hidden="1">
      <c r="C55" s="29" t="s">
        <v>734</v>
      </c>
      <c r="G55" s="22">
        <f t="shared" si="0"/>
        <v>0</v>
      </c>
    </row>
    <row r="56" ht="12.75" hidden="1">
      <c r="G56" s="22">
        <f t="shared" si="0"/>
        <v>0</v>
      </c>
    </row>
    <row r="57" spans="2:7" ht="12.75">
      <c r="B57" s="32" t="s">
        <v>735</v>
      </c>
      <c r="C57" s="34"/>
      <c r="D57" s="80">
        <f>SUM(D59:D75)</f>
        <v>0</v>
      </c>
      <c r="E57" s="80">
        <f>SUM(E59:E75)</f>
        <v>0</v>
      </c>
      <c r="F57" s="80">
        <f>SUM(F59:F75)</f>
        <v>0</v>
      </c>
      <c r="G57" s="80">
        <f t="shared" si="0"/>
        <v>0</v>
      </c>
    </row>
    <row r="58" ht="12.75" hidden="1">
      <c r="G58" s="22">
        <f t="shared" si="0"/>
        <v>0</v>
      </c>
    </row>
    <row r="59" spans="3:7" ht="12.75" hidden="1">
      <c r="C59" s="29" t="s">
        <v>736</v>
      </c>
      <c r="G59" s="22">
        <f t="shared" si="0"/>
        <v>0</v>
      </c>
    </row>
    <row r="60" ht="12.75" hidden="1">
      <c r="G60" s="22">
        <f t="shared" si="0"/>
        <v>0</v>
      </c>
    </row>
    <row r="61" spans="3:7" ht="12.75" hidden="1">
      <c r="C61" s="29" t="s">
        <v>737</v>
      </c>
      <c r="G61" s="22">
        <f t="shared" si="0"/>
        <v>0</v>
      </c>
    </row>
    <row r="62" ht="12.75" hidden="1">
      <c r="G62" s="22">
        <f t="shared" si="0"/>
        <v>0</v>
      </c>
    </row>
    <row r="63" spans="3:7" ht="12.75" hidden="1">
      <c r="C63" s="29" t="s">
        <v>738</v>
      </c>
      <c r="G63" s="22">
        <f t="shared" si="0"/>
        <v>0</v>
      </c>
    </row>
    <row r="64" ht="12.75" hidden="1">
      <c r="G64" s="22">
        <f t="shared" si="0"/>
        <v>0</v>
      </c>
    </row>
    <row r="65" spans="3:7" ht="12.75" hidden="1">
      <c r="C65" s="29" t="s">
        <v>739</v>
      </c>
      <c r="G65" s="22">
        <f t="shared" si="0"/>
        <v>0</v>
      </c>
    </row>
    <row r="66" spans="3:7" ht="12.75" hidden="1">
      <c r="C66" s="29" t="s">
        <v>740</v>
      </c>
      <c r="G66" s="22">
        <f t="shared" si="0"/>
        <v>0</v>
      </c>
    </row>
    <row r="67" ht="12.75" hidden="1">
      <c r="G67" s="22">
        <f t="shared" si="0"/>
        <v>0</v>
      </c>
    </row>
    <row r="68" spans="3:7" ht="12.75" hidden="1">
      <c r="C68" s="29" t="s">
        <v>741</v>
      </c>
      <c r="G68" s="22">
        <f t="shared" si="0"/>
        <v>0</v>
      </c>
    </row>
    <row r="69" ht="12.75" hidden="1">
      <c r="G69" s="22">
        <f t="shared" si="0"/>
        <v>0</v>
      </c>
    </row>
    <row r="70" spans="3:7" ht="12.75" hidden="1">
      <c r="C70" s="29" t="s">
        <v>742</v>
      </c>
      <c r="G70" s="22">
        <f t="shared" si="0"/>
        <v>0</v>
      </c>
    </row>
    <row r="71" spans="3:7" ht="12.75" hidden="1">
      <c r="C71" s="29" t="s">
        <v>743</v>
      </c>
      <c r="G71" s="22">
        <f t="shared" si="0"/>
        <v>0</v>
      </c>
    </row>
    <row r="72" ht="12.75" hidden="1">
      <c r="G72" s="22">
        <f t="shared" si="0"/>
        <v>0</v>
      </c>
    </row>
    <row r="73" spans="3:7" ht="12.75" hidden="1">
      <c r="C73" s="29" t="s">
        <v>744</v>
      </c>
      <c r="G73" s="22">
        <f aca="true" t="shared" si="1" ref="G73:G104">SUM(D73:E73)</f>
        <v>0</v>
      </c>
    </row>
    <row r="74" ht="12.75" hidden="1">
      <c r="G74" s="22">
        <f t="shared" si="1"/>
        <v>0</v>
      </c>
    </row>
    <row r="75" spans="3:7" ht="12.75" hidden="1">
      <c r="C75" s="35" t="s">
        <v>745</v>
      </c>
      <c r="G75" s="22">
        <f t="shared" si="1"/>
        <v>0</v>
      </c>
    </row>
    <row r="76" ht="12.75" hidden="1">
      <c r="G76" s="22">
        <f t="shared" si="1"/>
        <v>0</v>
      </c>
    </row>
    <row r="77" spans="2:7" ht="12.75" hidden="1">
      <c r="B77" s="32" t="s">
        <v>746</v>
      </c>
      <c r="C77" s="34"/>
      <c r="D77" s="22">
        <f>SUM(D79:D95)</f>
        <v>0</v>
      </c>
      <c r="E77" s="22">
        <f>SUM(E79:E95)</f>
        <v>0</v>
      </c>
      <c r="G77" s="22">
        <f t="shared" si="1"/>
        <v>0</v>
      </c>
    </row>
    <row r="78" ht="12.75" hidden="1">
      <c r="G78" s="22">
        <f t="shared" si="1"/>
        <v>0</v>
      </c>
    </row>
    <row r="79" spans="3:7" ht="12.75" hidden="1">
      <c r="C79" s="35" t="s">
        <v>747</v>
      </c>
      <c r="G79" s="22">
        <f t="shared" si="1"/>
        <v>0</v>
      </c>
    </row>
    <row r="80" ht="12.75" hidden="1">
      <c r="G80" s="22">
        <f t="shared" si="1"/>
        <v>0</v>
      </c>
    </row>
    <row r="81" spans="3:7" ht="12.75" hidden="1">
      <c r="C81" s="35" t="s">
        <v>748</v>
      </c>
      <c r="G81" s="22">
        <f t="shared" si="1"/>
        <v>0</v>
      </c>
    </row>
    <row r="82" ht="12.75" hidden="1">
      <c r="G82" s="22">
        <f t="shared" si="1"/>
        <v>0</v>
      </c>
    </row>
    <row r="83" spans="3:7" ht="12.75" hidden="1">
      <c r="C83" s="35" t="s">
        <v>749</v>
      </c>
      <c r="G83" s="22">
        <f t="shared" si="1"/>
        <v>0</v>
      </c>
    </row>
    <row r="84" ht="12.75" hidden="1">
      <c r="G84" s="22">
        <f t="shared" si="1"/>
        <v>0</v>
      </c>
    </row>
    <row r="85" spans="3:7" ht="12.75" hidden="1">
      <c r="C85" s="35" t="s">
        <v>750</v>
      </c>
      <c r="G85" s="22">
        <f t="shared" si="1"/>
        <v>0</v>
      </c>
    </row>
    <row r="86" ht="12.75" hidden="1">
      <c r="G86" s="22">
        <f t="shared" si="1"/>
        <v>0</v>
      </c>
    </row>
    <row r="87" spans="3:7" ht="12.75" hidden="1">
      <c r="C87" s="35" t="s">
        <v>751</v>
      </c>
      <c r="G87" s="22">
        <f t="shared" si="1"/>
        <v>0</v>
      </c>
    </row>
    <row r="88" ht="12.75" hidden="1">
      <c r="G88" s="22">
        <f t="shared" si="1"/>
        <v>0</v>
      </c>
    </row>
    <row r="89" spans="3:7" ht="12.75" hidden="1">
      <c r="C89" s="35" t="s">
        <v>752</v>
      </c>
      <c r="G89" s="22">
        <f t="shared" si="1"/>
        <v>0</v>
      </c>
    </row>
    <row r="90" ht="12.75" hidden="1">
      <c r="G90" s="22">
        <f t="shared" si="1"/>
        <v>0</v>
      </c>
    </row>
    <row r="91" spans="3:7" ht="12.75" hidden="1">
      <c r="C91" s="35" t="s">
        <v>753</v>
      </c>
      <c r="G91" s="22">
        <f t="shared" si="1"/>
        <v>0</v>
      </c>
    </row>
    <row r="92" ht="12.75" hidden="1">
      <c r="G92" s="22">
        <f t="shared" si="1"/>
        <v>0</v>
      </c>
    </row>
    <row r="93" spans="3:7" ht="12.75" hidden="1">
      <c r="C93" s="35" t="s">
        <v>754</v>
      </c>
      <c r="G93" s="22">
        <f t="shared" si="1"/>
        <v>0</v>
      </c>
    </row>
    <row r="94" ht="12.75" hidden="1">
      <c r="G94" s="22">
        <f t="shared" si="1"/>
        <v>0</v>
      </c>
    </row>
    <row r="95" spans="3:7" ht="12.75" hidden="1">
      <c r="C95" s="35" t="s">
        <v>755</v>
      </c>
      <c r="G95" s="22">
        <f t="shared" si="1"/>
        <v>0</v>
      </c>
    </row>
    <row r="96" ht="12.75" hidden="1">
      <c r="G96" s="22">
        <f t="shared" si="1"/>
        <v>0</v>
      </c>
    </row>
    <row r="97" spans="2:11" ht="12.75" hidden="1">
      <c r="B97" s="32" t="s">
        <v>756</v>
      </c>
      <c r="C97" s="34"/>
      <c r="D97" s="22">
        <f aca="true" t="shared" si="2" ref="D97:K97">SUM(D99:D105)</f>
        <v>0</v>
      </c>
      <c r="E97" s="22">
        <f t="shared" si="2"/>
        <v>0</v>
      </c>
      <c r="G97" s="22">
        <f t="shared" si="1"/>
        <v>0</v>
      </c>
      <c r="H97" s="22">
        <f t="shared" si="2"/>
        <v>0</v>
      </c>
      <c r="I97" s="22">
        <f t="shared" si="2"/>
        <v>0</v>
      </c>
      <c r="J97" s="22">
        <f t="shared" si="2"/>
        <v>0</v>
      </c>
      <c r="K97" s="22">
        <f t="shared" si="2"/>
        <v>0</v>
      </c>
    </row>
    <row r="98" ht="12.75" hidden="1">
      <c r="G98" s="22">
        <f t="shared" si="1"/>
        <v>0</v>
      </c>
    </row>
    <row r="99" spans="3:7" ht="12.75" hidden="1">
      <c r="C99" s="35" t="s">
        <v>757</v>
      </c>
      <c r="G99" s="22">
        <f t="shared" si="1"/>
        <v>0</v>
      </c>
    </row>
    <row r="100" ht="12.75" hidden="1">
      <c r="G100" s="22">
        <f t="shared" si="1"/>
        <v>0</v>
      </c>
    </row>
    <row r="101" spans="3:7" ht="12.75" hidden="1">
      <c r="C101" s="35" t="s">
        <v>758</v>
      </c>
      <c r="G101" s="22">
        <f t="shared" si="1"/>
        <v>0</v>
      </c>
    </row>
    <row r="102" ht="12.75" hidden="1">
      <c r="G102" s="22">
        <f t="shared" si="1"/>
        <v>0</v>
      </c>
    </row>
    <row r="103" spans="3:7" ht="12.75" hidden="1">
      <c r="C103" s="35" t="s">
        <v>759</v>
      </c>
      <c r="G103" s="22">
        <f t="shared" si="1"/>
        <v>0</v>
      </c>
    </row>
    <row r="104" ht="12.75" hidden="1">
      <c r="G104" s="22">
        <f t="shared" si="1"/>
        <v>0</v>
      </c>
    </row>
    <row r="105" spans="3:7" ht="12.75" hidden="1">
      <c r="C105" s="35" t="s">
        <v>760</v>
      </c>
      <c r="G105" s="22">
        <f aca="true" t="shared" si="3" ref="G105:G125">SUM(D105:E105)</f>
        <v>0</v>
      </c>
    </row>
    <row r="106" ht="12.75" hidden="1">
      <c r="G106" s="22">
        <f t="shared" si="3"/>
        <v>0</v>
      </c>
    </row>
    <row r="107" spans="2:7" ht="12.75">
      <c r="B107" s="32" t="s">
        <v>761</v>
      </c>
      <c r="C107" s="34"/>
      <c r="D107" s="22">
        <f>SUM(D109:D125)</f>
        <v>0</v>
      </c>
      <c r="E107" s="22">
        <f>SUM(E109:E125)</f>
        <v>0</v>
      </c>
      <c r="F107" s="22">
        <v>0</v>
      </c>
      <c r="G107" s="56">
        <f t="shared" si="3"/>
        <v>0</v>
      </c>
    </row>
    <row r="108" ht="12.75" hidden="1">
      <c r="G108" s="22">
        <f t="shared" si="3"/>
        <v>0</v>
      </c>
    </row>
    <row r="109" spans="3:7" ht="12.75">
      <c r="C109" s="29" t="s">
        <v>762</v>
      </c>
      <c r="D109" s="22">
        <v>0</v>
      </c>
      <c r="E109" s="22">
        <v>0</v>
      </c>
      <c r="F109" s="22">
        <v>0</v>
      </c>
      <c r="G109" s="56">
        <f t="shared" si="3"/>
        <v>0</v>
      </c>
    </row>
    <row r="110" ht="12.75" hidden="1">
      <c r="G110" s="22">
        <f t="shared" si="3"/>
        <v>0</v>
      </c>
    </row>
    <row r="111" spans="3:7" ht="12.75">
      <c r="C111" s="29" t="s">
        <v>763</v>
      </c>
      <c r="D111" s="22">
        <v>0</v>
      </c>
      <c r="E111" s="22">
        <v>0</v>
      </c>
      <c r="F111" s="22">
        <v>0</v>
      </c>
      <c r="G111" s="56">
        <f t="shared" si="3"/>
        <v>0</v>
      </c>
    </row>
    <row r="112" ht="12.75" hidden="1">
      <c r="G112" s="22">
        <f t="shared" si="3"/>
        <v>0</v>
      </c>
    </row>
    <row r="113" spans="3:7" ht="12.75" hidden="1">
      <c r="C113" s="35" t="s">
        <v>764</v>
      </c>
      <c r="G113" s="22">
        <f t="shared" si="3"/>
        <v>0</v>
      </c>
    </row>
    <row r="114" ht="12.75" hidden="1">
      <c r="G114" s="22">
        <f t="shared" si="3"/>
        <v>0</v>
      </c>
    </row>
    <row r="115" spans="3:7" ht="12.75" hidden="1">
      <c r="C115" s="35" t="s">
        <v>765</v>
      </c>
      <c r="G115" s="22">
        <f t="shared" si="3"/>
        <v>0</v>
      </c>
    </row>
    <row r="116" ht="12.75" hidden="1">
      <c r="G116" s="22">
        <f t="shared" si="3"/>
        <v>0</v>
      </c>
    </row>
    <row r="117" spans="3:7" ht="12.75" hidden="1">
      <c r="C117" s="35" t="s">
        <v>766</v>
      </c>
      <c r="G117" s="22">
        <f t="shared" si="3"/>
        <v>0</v>
      </c>
    </row>
    <row r="118" ht="12.75" hidden="1">
      <c r="G118" s="22">
        <f t="shared" si="3"/>
        <v>0</v>
      </c>
    </row>
    <row r="119" spans="3:7" ht="12.75" hidden="1">
      <c r="C119" s="35" t="s">
        <v>767</v>
      </c>
      <c r="G119" s="22">
        <f t="shared" si="3"/>
        <v>0</v>
      </c>
    </row>
    <row r="120" ht="12.75" hidden="1">
      <c r="G120" s="22">
        <f t="shared" si="3"/>
        <v>0</v>
      </c>
    </row>
    <row r="121" spans="3:7" ht="12.75" hidden="1">
      <c r="C121" s="35" t="s">
        <v>768</v>
      </c>
      <c r="G121" s="22">
        <f t="shared" si="3"/>
        <v>0</v>
      </c>
    </row>
    <row r="122" ht="12.75" hidden="1">
      <c r="G122" s="22">
        <f t="shared" si="3"/>
        <v>0</v>
      </c>
    </row>
    <row r="123" spans="3:7" ht="12.75" hidden="1">
      <c r="C123" s="35" t="s">
        <v>769</v>
      </c>
      <c r="G123" s="22">
        <f t="shared" si="3"/>
        <v>0</v>
      </c>
    </row>
    <row r="124" ht="12.75" hidden="1">
      <c r="G124" s="22">
        <f t="shared" si="3"/>
        <v>0</v>
      </c>
    </row>
    <row r="125" spans="3:7" ht="12.75" hidden="1">
      <c r="C125" s="35" t="s">
        <v>770</v>
      </c>
      <c r="G125" s="22">
        <f t="shared" si="3"/>
        <v>0</v>
      </c>
    </row>
  </sheetData>
  <sheetProtection/>
  <printOptions horizontalCentered="1"/>
  <pageMargins left="0.7086614173228347" right="0.6299212598425197" top="0.984251968503937" bottom="0.984251968503937" header="0.15748031496062992" footer="0.5118110236220472"/>
  <pageSetup fitToHeight="1" fitToWidth="1" horizontalDpi="300" verticalDpi="300" orientation="portrait" r:id="rId1"/>
  <headerFooter alignWithMargins="0">
    <oddHeader>&amp;C&amp;16XV AYUNTAMIENTO DE COMONDU
TESORERIA GENERAL MUNICIPAL
PRESUPUESTO DE EGRESOS EJERCIDO 4TO TRIMESTRE 2017&amp;10
</oddHeader>
  </headerFooter>
  <ignoredErrors>
    <ignoredError sqref="G13" unlockedFormula="1"/>
    <ignoredError sqref="G109:G1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6:L63"/>
  <sheetViews>
    <sheetView showGridLines="0" zoomScalePageLayoutView="0" workbookViewId="0" topLeftCell="A1">
      <pane xSplit="3" ySplit="6" topLeftCell="D7" activePane="bottomRight" state="frozen"/>
      <selection pane="topLeft" activeCell="V11" sqref="V11:X11"/>
      <selection pane="topRight" activeCell="V11" sqref="V11:X11"/>
      <selection pane="bottomLeft" activeCell="V11" sqref="V11:X11"/>
      <selection pane="bottomRight" activeCell="N28" sqref="N28"/>
    </sheetView>
  </sheetViews>
  <sheetFormatPr defaultColWidth="9.140625" defaultRowHeight="15"/>
  <cols>
    <col min="1" max="1" width="2.7109375" style="82" customWidth="1"/>
    <col min="2" max="2" width="3.140625" style="84" customWidth="1"/>
    <col min="3" max="3" width="43.421875" style="84" customWidth="1"/>
    <col min="4" max="4" width="10.8515625" style="106" bestFit="1" customWidth="1"/>
    <col min="5" max="5" width="11.00390625" style="106" bestFit="1" customWidth="1"/>
    <col min="6" max="7" width="11.7109375" style="106" bestFit="1" customWidth="1"/>
    <col min="8" max="8" width="10.7109375" style="106" hidden="1" customWidth="1"/>
    <col min="9" max="9" width="10.8515625" style="106" hidden="1" customWidth="1"/>
    <col min="10" max="10" width="8.7109375" style="106" hidden="1" customWidth="1"/>
    <col min="11" max="11" width="8.7109375" style="82" hidden="1" customWidth="1"/>
    <col min="12" max="12" width="16.140625" style="82" bestFit="1" customWidth="1"/>
    <col min="13" max="13" width="10.140625" style="82" bestFit="1" customWidth="1"/>
    <col min="14" max="16384" width="9.140625" style="82" customWidth="1"/>
  </cols>
  <sheetData>
    <row r="2" ht="12.75" hidden="1"/>
    <row r="3" ht="12.75" hidden="1"/>
    <row r="4" ht="12.75" hidden="1"/>
    <row r="5" ht="12.75" hidden="1"/>
    <row r="6" spans="2:10" s="86" customFormat="1" ht="12.75">
      <c r="B6" s="85"/>
      <c r="C6" s="85"/>
      <c r="D6" s="107" t="s">
        <v>418</v>
      </c>
      <c r="E6" s="107" t="s">
        <v>419</v>
      </c>
      <c r="F6" s="107" t="s">
        <v>840</v>
      </c>
      <c r="G6" s="107" t="s">
        <v>839</v>
      </c>
      <c r="H6" s="107" t="s">
        <v>420</v>
      </c>
      <c r="I6" s="107" t="s">
        <v>421</v>
      </c>
      <c r="J6" s="107" t="s">
        <v>422</v>
      </c>
    </row>
    <row r="7" spans="1:10" s="86" customFormat="1" ht="12.75">
      <c r="A7" s="88"/>
      <c r="B7" s="90"/>
      <c r="C7" s="90"/>
      <c r="D7" s="108"/>
      <c r="E7" s="108"/>
      <c r="F7" s="108"/>
      <c r="G7" s="108"/>
      <c r="H7" s="107"/>
      <c r="I7" s="107"/>
      <c r="J7" s="107"/>
    </row>
    <row r="8" spans="1:10" s="86" customFormat="1" ht="15.75">
      <c r="A8" s="109" t="s">
        <v>771</v>
      </c>
      <c r="B8" s="110"/>
      <c r="C8" s="111"/>
      <c r="D8" s="168">
        <f>SUM(D10,D31,D52)</f>
        <v>48333159.97999999</v>
      </c>
      <c r="E8" s="168">
        <f>SUM(E10,E31,E52)</f>
        <v>38659662.89</v>
      </c>
      <c r="F8" s="168">
        <f>SUM(F10,F31,F52)</f>
        <v>76752524.56</v>
      </c>
      <c r="G8" s="168">
        <f>SUM(G10,G31,G52)</f>
        <v>163745347.43</v>
      </c>
      <c r="H8" s="107"/>
      <c r="I8" s="107"/>
      <c r="J8" s="107"/>
    </row>
    <row r="9" spans="1:10" s="86" customFormat="1" ht="11.25" customHeight="1">
      <c r="A9" s="24"/>
      <c r="B9" s="79"/>
      <c r="C9" s="79"/>
      <c r="D9" s="107"/>
      <c r="E9" s="112"/>
      <c r="F9" s="112"/>
      <c r="G9" s="107"/>
      <c r="H9" s="107"/>
      <c r="I9" s="107"/>
      <c r="J9" s="107"/>
    </row>
    <row r="10" spans="1:12" s="86" customFormat="1" ht="12.75">
      <c r="A10" s="113"/>
      <c r="B10" s="113" t="s">
        <v>772</v>
      </c>
      <c r="C10" s="113"/>
      <c r="D10" s="159">
        <f>SUM(D12:D28)</f>
        <v>47726188.73999999</v>
      </c>
      <c r="E10" s="159">
        <f>SUM(E12:E28)</f>
        <v>38595251.87</v>
      </c>
      <c r="F10" s="159">
        <f>SUM(F12:F28)</f>
        <v>68821399.71000001</v>
      </c>
      <c r="G10" s="159">
        <f>SUM(D10:F10)</f>
        <v>155142840.32</v>
      </c>
      <c r="H10" s="107"/>
      <c r="I10" s="107"/>
      <c r="J10" s="107"/>
      <c r="L10" s="114"/>
    </row>
    <row r="11" spans="1:10" s="86" customFormat="1" ht="12.75">
      <c r="A11" s="24"/>
      <c r="B11" s="79"/>
      <c r="C11" s="79"/>
      <c r="D11" s="160"/>
      <c r="E11" s="160"/>
      <c r="F11" s="160"/>
      <c r="G11" s="160"/>
      <c r="H11" s="107"/>
      <c r="I11" s="107"/>
      <c r="J11" s="107"/>
    </row>
    <row r="12" spans="1:10" ht="15.75">
      <c r="A12" s="115"/>
      <c r="B12" s="29"/>
      <c r="C12" s="29" t="s">
        <v>773</v>
      </c>
      <c r="D12" s="161">
        <v>12880</v>
      </c>
      <c r="E12" s="161">
        <v>0</v>
      </c>
      <c r="F12" s="161">
        <v>0</v>
      </c>
      <c r="G12" s="161">
        <f>SUM(D12:F12)</f>
        <v>12880</v>
      </c>
      <c r="H12" s="116">
        <f>H31</f>
        <v>0</v>
      </c>
      <c r="I12" s="116"/>
      <c r="J12" s="116"/>
    </row>
    <row r="13" spans="1:10" ht="12.75">
      <c r="A13" s="22"/>
      <c r="B13" s="29"/>
      <c r="C13" s="29"/>
      <c r="D13" s="161"/>
      <c r="E13" s="161"/>
      <c r="F13" s="161"/>
      <c r="G13" s="161"/>
      <c r="H13" s="116"/>
      <c r="I13" s="116"/>
      <c r="J13" s="116"/>
    </row>
    <row r="14" spans="1:12" ht="12.75">
      <c r="A14" s="22"/>
      <c r="B14" s="29"/>
      <c r="C14" s="29" t="s">
        <v>774</v>
      </c>
      <c r="D14" s="162">
        <v>0</v>
      </c>
      <c r="E14" s="162">
        <v>590291.29</v>
      </c>
      <c r="F14" s="162">
        <f>1375178.54+4985083.11</f>
        <v>6360261.65</v>
      </c>
      <c r="G14" s="161">
        <f>SUM(D14:F14)</f>
        <v>6950552.94</v>
      </c>
      <c r="H14" s="116"/>
      <c r="I14" s="116"/>
      <c r="J14" s="116"/>
      <c r="L14" s="117"/>
    </row>
    <row r="15" spans="1:10" ht="12.75" hidden="1">
      <c r="A15" s="22"/>
      <c r="B15" s="29"/>
      <c r="C15" s="29"/>
      <c r="D15" s="162"/>
      <c r="E15" s="162"/>
      <c r="F15" s="162"/>
      <c r="G15" s="161">
        <f>SUM(D15:F15)</f>
        <v>0</v>
      </c>
      <c r="H15" s="116"/>
      <c r="I15" s="116"/>
      <c r="J15" s="116"/>
    </row>
    <row r="16" spans="1:10" ht="12.75">
      <c r="A16" s="22"/>
      <c r="B16" s="29"/>
      <c r="C16" s="29" t="s">
        <v>775</v>
      </c>
      <c r="D16" s="162"/>
      <c r="E16" s="162"/>
      <c r="F16" s="162"/>
      <c r="G16" s="161"/>
      <c r="H16" s="116"/>
      <c r="I16" s="116"/>
      <c r="J16" s="116"/>
    </row>
    <row r="17" spans="1:10" ht="12.75">
      <c r="A17" s="22"/>
      <c r="B17" s="29"/>
      <c r="C17" s="29" t="s">
        <v>776</v>
      </c>
      <c r="D17" s="162"/>
      <c r="E17" s="162"/>
      <c r="F17" s="162"/>
      <c r="G17" s="161"/>
      <c r="H17" s="116"/>
      <c r="I17" s="116"/>
      <c r="J17" s="116"/>
    </row>
    <row r="18" spans="1:10" ht="12.75" hidden="1">
      <c r="A18" s="22"/>
      <c r="B18" s="29"/>
      <c r="C18" s="29"/>
      <c r="D18" s="162"/>
      <c r="E18" s="162"/>
      <c r="F18" s="162"/>
      <c r="G18" s="161">
        <f aca="true" t="shared" si="0" ref="G18:G28">SUM(D18:F18)</f>
        <v>0</v>
      </c>
      <c r="H18" s="116"/>
      <c r="I18" s="116"/>
      <c r="J18" s="116"/>
    </row>
    <row r="19" spans="1:10" ht="12.75" hidden="1">
      <c r="A19" s="22"/>
      <c r="B19" s="29"/>
      <c r="C19" s="29" t="s">
        <v>777</v>
      </c>
      <c r="D19" s="162"/>
      <c r="E19" s="162"/>
      <c r="F19" s="162"/>
      <c r="G19" s="161">
        <f t="shared" si="0"/>
        <v>0</v>
      </c>
      <c r="H19" s="116"/>
      <c r="I19" s="116"/>
      <c r="J19" s="116"/>
    </row>
    <row r="20" spans="1:10" ht="12.75" hidden="1">
      <c r="A20" s="22"/>
      <c r="B20" s="29"/>
      <c r="C20" s="29" t="s">
        <v>778</v>
      </c>
      <c r="D20" s="162"/>
      <c r="E20" s="162"/>
      <c r="F20" s="162"/>
      <c r="G20" s="161">
        <f t="shared" si="0"/>
        <v>0</v>
      </c>
      <c r="H20" s="116"/>
      <c r="I20" s="116"/>
      <c r="J20" s="116"/>
    </row>
    <row r="21" spans="1:10" ht="12.75" hidden="1">
      <c r="A21" s="22"/>
      <c r="B21" s="29"/>
      <c r="C21" s="29"/>
      <c r="D21" s="162"/>
      <c r="E21" s="162"/>
      <c r="F21" s="162"/>
      <c r="G21" s="161">
        <f t="shared" si="0"/>
        <v>0</v>
      </c>
      <c r="H21" s="116"/>
      <c r="I21" s="116"/>
      <c r="J21" s="116"/>
    </row>
    <row r="22" spans="1:10" ht="12.75">
      <c r="A22" s="22"/>
      <c r="B22" s="29"/>
      <c r="C22" s="29" t="s">
        <v>779</v>
      </c>
      <c r="D22" s="162">
        <f>1821116.06+337940.06+3771882.52+681900+6598879.63+2604326.11+807668.79+2910008.43+1933121.6+942400.74+1191521.6+1125092.8+4870678.45+2405993.41+1268602.2+1839732.97+1412165.68+2725920.39+2701304.42+1462561.66+2111995.21-119268.27-137684.99-36744.35+2155190.22</f>
        <v>47386305.33999999</v>
      </c>
      <c r="E22" s="162">
        <f>3487363.45+1152848.41+3052167.59+5837635.54+1624793.28+2494579.28+2219390.84+2612397.22+2381154.68+295155.99+985166.43+849145.71+1571009.64+1288344.37+1177390.62+4455691.35+967361.55</f>
        <v>36451595.949999996</v>
      </c>
      <c r="F22" s="162">
        <f>1901031.48+2766058.95+1548892.59+433678.04+244397.31+6789328.79+5091656.81+2076263.3+424659.39+63399.55+1733027.37+2793361.2+1614913.35+2294311.35+3997766.26+6702603.76+2235253.18+607942.48+1494031.94+646189.6+2608874.8+20577.84+638948.88+503339.02+106942.72+2060152.43+2251610.17+987677.74</f>
        <v>54636890.300000004</v>
      </c>
      <c r="G22" s="161">
        <f t="shared" si="0"/>
        <v>138474791.59</v>
      </c>
      <c r="H22" s="116"/>
      <c r="I22" s="116"/>
      <c r="J22" s="116"/>
    </row>
    <row r="23" spans="1:10" ht="12.75" hidden="1">
      <c r="A23" s="22"/>
      <c r="B23" s="29"/>
      <c r="C23" s="29"/>
      <c r="D23" s="162"/>
      <c r="E23" s="162"/>
      <c r="F23" s="162"/>
      <c r="G23" s="161">
        <f t="shared" si="0"/>
        <v>0</v>
      </c>
      <c r="H23" s="116"/>
      <c r="I23" s="116"/>
      <c r="J23" s="116"/>
    </row>
    <row r="24" spans="1:10" ht="12.75" hidden="1">
      <c r="A24" s="22"/>
      <c r="B24" s="29"/>
      <c r="C24" s="29" t="s">
        <v>780</v>
      </c>
      <c r="D24" s="162"/>
      <c r="E24" s="162"/>
      <c r="F24" s="162"/>
      <c r="G24" s="161">
        <f t="shared" si="0"/>
        <v>0</v>
      </c>
      <c r="H24" s="116"/>
      <c r="I24" s="116"/>
      <c r="J24" s="116"/>
    </row>
    <row r="25" spans="1:10" ht="12.75" hidden="1">
      <c r="A25" s="22"/>
      <c r="B25" s="29"/>
      <c r="C25" s="29"/>
      <c r="D25" s="162"/>
      <c r="E25" s="162"/>
      <c r="F25" s="162"/>
      <c r="G25" s="161">
        <f t="shared" si="0"/>
        <v>0</v>
      </c>
      <c r="H25" s="116"/>
      <c r="I25" s="116"/>
      <c r="J25" s="116"/>
    </row>
    <row r="26" spans="1:10" ht="12.75">
      <c r="A26" s="22"/>
      <c r="B26" s="29"/>
      <c r="C26" s="29" t="s">
        <v>781</v>
      </c>
      <c r="D26" s="162">
        <v>0</v>
      </c>
      <c r="E26" s="162">
        <f>28470+53340+212800+47209.99</f>
        <v>341819.99</v>
      </c>
      <c r="F26" s="162">
        <f>249516+200158+208108.99+49358+1452583.25+696220.18</f>
        <v>2855944.4200000004</v>
      </c>
      <c r="G26" s="161">
        <f t="shared" si="0"/>
        <v>3197764.41</v>
      </c>
      <c r="H26" s="116"/>
      <c r="I26" s="116"/>
      <c r="J26" s="116"/>
    </row>
    <row r="27" spans="1:10" ht="12.75" hidden="1">
      <c r="A27" s="22"/>
      <c r="B27" s="29"/>
      <c r="C27" s="29"/>
      <c r="D27" s="162"/>
      <c r="E27" s="162"/>
      <c r="F27" s="162"/>
      <c r="G27" s="161">
        <f t="shared" si="0"/>
        <v>0</v>
      </c>
      <c r="H27" s="116"/>
      <c r="I27" s="116"/>
      <c r="J27" s="116"/>
    </row>
    <row r="28" spans="1:10" ht="12.75">
      <c r="A28" s="22"/>
      <c r="B28" s="29"/>
      <c r="C28" s="29" t="s">
        <v>782</v>
      </c>
      <c r="D28" s="162">
        <f>298037.48+28965.92</f>
        <v>327003.39999999997</v>
      </c>
      <c r="E28" s="162">
        <f>20370+257810.6+260344.29+351467.12+321552.63</f>
        <v>1211544.6400000001</v>
      </c>
      <c r="F28" s="162">
        <f>693197.15+600951.45+607187.4+819563.91+749844.18+1497559.25</f>
        <v>4968303.34</v>
      </c>
      <c r="G28" s="161">
        <f t="shared" si="0"/>
        <v>6506851.38</v>
      </c>
      <c r="H28" s="116"/>
      <c r="I28" s="116"/>
      <c r="J28" s="116"/>
    </row>
    <row r="29" spans="1:10" ht="12.75">
      <c r="A29" s="22"/>
      <c r="B29" s="29"/>
      <c r="C29" s="29" t="s">
        <v>783</v>
      </c>
      <c r="D29" s="162"/>
      <c r="E29" s="162"/>
      <c r="F29" s="162"/>
      <c r="G29" s="162"/>
      <c r="H29" s="116"/>
      <c r="I29" s="116"/>
      <c r="J29" s="116"/>
    </row>
    <row r="30" spans="1:10" ht="12.75" hidden="1">
      <c r="A30" s="22"/>
      <c r="B30" s="29"/>
      <c r="C30" s="29"/>
      <c r="D30" s="162"/>
      <c r="E30" s="162"/>
      <c r="F30" s="162"/>
      <c r="G30" s="162"/>
      <c r="H30" s="116"/>
      <c r="I30" s="116"/>
      <c r="J30" s="116"/>
    </row>
    <row r="31" spans="1:11" ht="12.75">
      <c r="A31" s="33"/>
      <c r="B31" s="34" t="s">
        <v>784</v>
      </c>
      <c r="C31" s="34"/>
      <c r="D31" s="164">
        <f>SUM(D33:D49)</f>
        <v>108971.25</v>
      </c>
      <c r="E31" s="164">
        <f>SUM(E33:E49)</f>
        <v>64411.02</v>
      </c>
      <c r="F31" s="164">
        <f>SUM(F33:F49)</f>
        <v>7287124.850000001</v>
      </c>
      <c r="G31" s="164">
        <f>SUM(D31:F31)</f>
        <v>7460507.12</v>
      </c>
      <c r="H31" s="118"/>
      <c r="I31" s="118"/>
      <c r="J31" s="118"/>
      <c r="K31" s="119"/>
    </row>
    <row r="32" spans="1:10" ht="12.75" hidden="1">
      <c r="A32" s="33"/>
      <c r="B32" s="34"/>
      <c r="C32" s="34"/>
      <c r="D32" s="161"/>
      <c r="E32" s="161"/>
      <c r="F32" s="161"/>
      <c r="G32" s="161"/>
      <c r="H32" s="116"/>
      <c r="I32" s="116"/>
      <c r="J32" s="116"/>
    </row>
    <row r="33" spans="1:10" ht="12.75" hidden="1">
      <c r="A33" s="22"/>
      <c r="B33" s="29"/>
      <c r="C33" s="29" t="s">
        <v>785</v>
      </c>
      <c r="D33" s="165"/>
      <c r="E33" s="165"/>
      <c r="F33" s="165"/>
      <c r="G33" s="166">
        <f>SUM(D33:E33)</f>
        <v>0</v>
      </c>
      <c r="H33" s="37"/>
      <c r="I33" s="116">
        <f>H33-G33</f>
        <v>0</v>
      </c>
      <c r="J33" s="100"/>
    </row>
    <row r="34" spans="1:10" ht="12.75" hidden="1">
      <c r="A34" s="22"/>
      <c r="B34" s="29"/>
      <c r="C34" s="120"/>
      <c r="D34" s="161"/>
      <c r="E34" s="161"/>
      <c r="F34" s="161"/>
      <c r="G34" s="166"/>
      <c r="H34" s="37"/>
      <c r="I34" s="116"/>
      <c r="J34" s="100"/>
    </row>
    <row r="35" spans="1:7" ht="12.75">
      <c r="A35" s="22"/>
      <c r="B35" s="29"/>
      <c r="C35" s="29" t="s">
        <v>786</v>
      </c>
      <c r="D35" s="163">
        <v>0</v>
      </c>
      <c r="E35" s="163">
        <v>0</v>
      </c>
      <c r="F35" s="162">
        <f>6576999.53+710125.32</f>
        <v>7287124.850000001</v>
      </c>
      <c r="G35" s="161">
        <f>SUM(D35:F35)</f>
        <v>7287124.850000001</v>
      </c>
    </row>
    <row r="36" spans="1:7" ht="12.75" hidden="1">
      <c r="A36" s="22"/>
      <c r="B36" s="29"/>
      <c r="C36" s="29"/>
      <c r="D36" s="163"/>
      <c r="E36" s="163"/>
      <c r="F36" s="163"/>
      <c r="G36" s="161">
        <f aca="true" t="shared" si="1" ref="G36:G48">SUM(D36:E36)</f>
        <v>0</v>
      </c>
    </row>
    <row r="37" spans="1:7" ht="12.75" hidden="1">
      <c r="A37" s="22"/>
      <c r="B37" s="29"/>
      <c r="C37" s="29" t="s">
        <v>787</v>
      </c>
      <c r="D37" s="163"/>
      <c r="E37" s="163"/>
      <c r="F37" s="163"/>
      <c r="G37" s="161">
        <f t="shared" si="1"/>
        <v>0</v>
      </c>
    </row>
    <row r="38" spans="1:7" ht="12.75" hidden="1">
      <c r="A38" s="22"/>
      <c r="B38" s="29"/>
      <c r="C38" s="29" t="s">
        <v>788</v>
      </c>
      <c r="D38" s="163"/>
      <c r="E38" s="163"/>
      <c r="F38" s="163"/>
      <c r="G38" s="161">
        <f t="shared" si="1"/>
        <v>0</v>
      </c>
    </row>
    <row r="39" spans="1:7" ht="12.75" hidden="1">
      <c r="A39" s="22"/>
      <c r="B39" s="29"/>
      <c r="C39" s="29"/>
      <c r="D39" s="163"/>
      <c r="E39" s="163"/>
      <c r="F39" s="163"/>
      <c r="G39" s="161">
        <f t="shared" si="1"/>
        <v>0</v>
      </c>
    </row>
    <row r="40" spans="1:7" ht="12.75" hidden="1">
      <c r="A40" s="22"/>
      <c r="B40" s="29"/>
      <c r="C40" s="29" t="s">
        <v>789</v>
      </c>
      <c r="D40" s="163"/>
      <c r="E40" s="163"/>
      <c r="F40" s="163"/>
      <c r="G40" s="161">
        <f t="shared" si="1"/>
        <v>0</v>
      </c>
    </row>
    <row r="41" spans="1:7" ht="12.75" hidden="1">
      <c r="A41" s="22"/>
      <c r="B41" s="29"/>
      <c r="C41" s="29" t="s">
        <v>790</v>
      </c>
      <c r="D41" s="163"/>
      <c r="E41" s="163"/>
      <c r="F41" s="163"/>
      <c r="G41" s="161">
        <f t="shared" si="1"/>
        <v>0</v>
      </c>
    </row>
    <row r="42" spans="1:7" ht="12.75" hidden="1">
      <c r="A42" s="22"/>
      <c r="B42" s="29"/>
      <c r="C42" s="29"/>
      <c r="D42" s="163"/>
      <c r="E42" s="163"/>
      <c r="F42" s="163"/>
      <c r="G42" s="161">
        <f t="shared" si="1"/>
        <v>0</v>
      </c>
    </row>
    <row r="43" spans="1:7" ht="12.75" hidden="1">
      <c r="A43" s="22"/>
      <c r="B43" s="29"/>
      <c r="C43" s="29" t="s">
        <v>791</v>
      </c>
      <c r="D43" s="163"/>
      <c r="E43" s="163"/>
      <c r="F43" s="163"/>
      <c r="G43" s="161">
        <f t="shared" si="1"/>
        <v>0</v>
      </c>
    </row>
    <row r="44" spans="1:7" ht="12.75" hidden="1">
      <c r="A44" s="22"/>
      <c r="B44" s="29"/>
      <c r="C44" s="29"/>
      <c r="D44" s="163"/>
      <c r="E44" s="163"/>
      <c r="F44" s="163"/>
      <c r="G44" s="161">
        <f t="shared" si="1"/>
        <v>0</v>
      </c>
    </row>
    <row r="45" spans="1:7" ht="12.75" hidden="1">
      <c r="A45" s="22"/>
      <c r="B45" s="29"/>
      <c r="C45" s="29" t="s">
        <v>792</v>
      </c>
      <c r="D45" s="163"/>
      <c r="E45" s="163"/>
      <c r="F45" s="163"/>
      <c r="G45" s="161">
        <f t="shared" si="1"/>
        <v>0</v>
      </c>
    </row>
    <row r="46" spans="1:7" ht="12.75" hidden="1">
      <c r="A46" s="22"/>
      <c r="B46" s="29"/>
      <c r="C46" s="29"/>
      <c r="D46" s="163"/>
      <c r="E46" s="163"/>
      <c r="F46" s="163"/>
      <c r="G46" s="161">
        <f t="shared" si="1"/>
        <v>0</v>
      </c>
    </row>
    <row r="47" spans="1:7" ht="12.75" hidden="1">
      <c r="A47" s="22"/>
      <c r="B47" s="29"/>
      <c r="C47" s="29" t="s">
        <v>793</v>
      </c>
      <c r="D47" s="163"/>
      <c r="E47" s="163"/>
      <c r="F47" s="163"/>
      <c r="G47" s="161">
        <f t="shared" si="1"/>
        <v>0</v>
      </c>
    </row>
    <row r="48" spans="1:7" ht="12.75" hidden="1">
      <c r="A48" s="22"/>
      <c r="B48" s="29"/>
      <c r="C48" s="29"/>
      <c r="D48" s="163"/>
      <c r="E48" s="163"/>
      <c r="F48" s="163"/>
      <c r="G48" s="161">
        <f t="shared" si="1"/>
        <v>0</v>
      </c>
    </row>
    <row r="49" spans="1:12" ht="12.75">
      <c r="A49" s="22"/>
      <c r="B49" s="29"/>
      <c r="C49" s="29" t="s">
        <v>794</v>
      </c>
      <c r="D49" s="161">
        <v>108971.25</v>
      </c>
      <c r="E49" s="161">
        <v>64411.02</v>
      </c>
      <c r="F49" s="161">
        <v>0</v>
      </c>
      <c r="G49" s="161">
        <f>SUM(D49:F49)</f>
        <v>173382.27</v>
      </c>
      <c r="L49" s="117"/>
    </row>
    <row r="50" spans="1:7" ht="12.75">
      <c r="A50" s="22"/>
      <c r="B50" s="29"/>
      <c r="C50" s="29" t="s">
        <v>795</v>
      </c>
      <c r="D50" s="161"/>
      <c r="E50" s="161"/>
      <c r="F50" s="161"/>
      <c r="G50" s="161"/>
    </row>
    <row r="51" spans="1:7" ht="12.75" hidden="1">
      <c r="A51" s="22"/>
      <c r="B51" s="29"/>
      <c r="C51" s="29"/>
      <c r="D51" s="161"/>
      <c r="E51" s="161"/>
      <c r="F51" s="161"/>
      <c r="G51" s="161"/>
    </row>
    <row r="52" spans="1:11" ht="12.75">
      <c r="A52" s="22"/>
      <c r="B52" s="34" t="s">
        <v>796</v>
      </c>
      <c r="C52" s="34"/>
      <c r="D52" s="167">
        <f aca="true" t="shared" si="2" ref="D52:K52">SUM(D55:D59)</f>
        <v>497999.99</v>
      </c>
      <c r="E52" s="167">
        <f t="shared" si="2"/>
        <v>0</v>
      </c>
      <c r="F52" s="167">
        <f>SUM(F55:F59)</f>
        <v>644000</v>
      </c>
      <c r="G52" s="167">
        <f>SUM(D52:F52)</f>
        <v>1141999.99</v>
      </c>
      <c r="H52" s="106">
        <f t="shared" si="2"/>
        <v>0</v>
      </c>
      <c r="I52" s="106">
        <f t="shared" si="2"/>
        <v>0</v>
      </c>
      <c r="J52" s="106">
        <f t="shared" si="2"/>
        <v>0</v>
      </c>
      <c r="K52" s="106">
        <f t="shared" si="2"/>
        <v>0</v>
      </c>
    </row>
    <row r="53" spans="1:7" ht="12.75">
      <c r="A53" s="22"/>
      <c r="B53" s="34" t="s">
        <v>797</v>
      </c>
      <c r="C53" s="34"/>
      <c r="D53" s="161"/>
      <c r="E53" s="161"/>
      <c r="F53" s="161"/>
      <c r="G53" s="161"/>
    </row>
    <row r="54" spans="1:7" ht="12.75" hidden="1">
      <c r="A54" s="22"/>
      <c r="B54" s="29"/>
      <c r="C54" s="29"/>
      <c r="D54" s="161"/>
      <c r="E54" s="161"/>
      <c r="F54" s="161"/>
      <c r="G54" s="161"/>
    </row>
    <row r="55" spans="1:12" ht="12.75">
      <c r="A55" s="22"/>
      <c r="B55" s="29"/>
      <c r="C55" s="29" t="s">
        <v>798</v>
      </c>
      <c r="D55" s="161">
        <v>497999.99</v>
      </c>
      <c r="E55" s="161">
        <v>0</v>
      </c>
      <c r="F55" s="161">
        <v>644000</v>
      </c>
      <c r="G55" s="161">
        <f>SUM(D55:F55)</f>
        <v>1141999.99</v>
      </c>
      <c r="L55" s="117"/>
    </row>
    <row r="56" spans="1:12" ht="12.75">
      <c r="A56" s="22"/>
      <c r="B56" s="29"/>
      <c r="C56" s="29" t="s">
        <v>799</v>
      </c>
      <c r="D56" s="116"/>
      <c r="E56" s="116"/>
      <c r="F56" s="116"/>
      <c r="G56" s="116"/>
      <c r="L56" s="121"/>
    </row>
    <row r="57" spans="1:7" ht="12.75">
      <c r="A57" s="22"/>
      <c r="B57" s="29"/>
      <c r="C57" s="29" t="s">
        <v>800</v>
      </c>
      <c r="D57" s="116"/>
      <c r="E57" s="116"/>
      <c r="F57" s="116"/>
      <c r="G57" s="116"/>
    </row>
    <row r="58" spans="1:7" ht="12.75" hidden="1">
      <c r="A58" s="22"/>
      <c r="B58" s="29"/>
      <c r="C58" s="29"/>
      <c r="D58" s="116"/>
      <c r="E58" s="116"/>
      <c r="F58" s="116"/>
      <c r="G58" s="116"/>
    </row>
    <row r="59" spans="1:7" ht="12.75" hidden="1">
      <c r="A59" s="22"/>
      <c r="B59" s="29"/>
      <c r="C59" s="29" t="s">
        <v>801</v>
      </c>
      <c r="D59" s="116"/>
      <c r="E59" s="116"/>
      <c r="F59" s="116"/>
      <c r="G59" s="116"/>
    </row>
    <row r="60" spans="1:7" ht="12.75" hidden="1">
      <c r="A60" s="22"/>
      <c r="B60" s="29"/>
      <c r="C60" s="29" t="s">
        <v>802</v>
      </c>
      <c r="D60" s="116"/>
      <c r="E60" s="116"/>
      <c r="F60" s="116"/>
      <c r="G60" s="116"/>
    </row>
    <row r="61" spans="1:7" ht="12.75" hidden="1">
      <c r="A61" s="22"/>
      <c r="B61" s="29"/>
      <c r="C61" s="29"/>
      <c r="D61" s="116"/>
      <c r="E61" s="116"/>
      <c r="F61" s="116"/>
      <c r="G61" s="116"/>
    </row>
    <row r="62" spans="1:12" ht="12.75">
      <c r="A62" s="22"/>
      <c r="B62" s="29"/>
      <c r="C62" s="29"/>
      <c r="D62" s="117"/>
      <c r="E62" s="117"/>
      <c r="F62" s="117"/>
      <c r="G62" s="117"/>
      <c r="L62" s="117"/>
    </row>
    <row r="63" spans="1:7" ht="12.75">
      <c r="A63" s="22"/>
      <c r="B63" s="29"/>
      <c r="C63" s="29"/>
      <c r="D63" s="117"/>
      <c r="E63" s="117"/>
      <c r="F63" s="117"/>
      <c r="G63" s="117"/>
    </row>
  </sheetData>
  <sheetProtection/>
  <printOptions horizontalCentered="1"/>
  <pageMargins left="0.07874015748031496" right="0.15748031496062992" top="1.0236220472440944" bottom="0.1968503937007874" header="0.1968503937007874" footer="0.1968503937007874"/>
  <pageSetup horizontalDpi="600" verticalDpi="600" orientation="portrait" scale="90" r:id="rId1"/>
  <headerFooter alignWithMargins="0">
    <oddHeader>&amp;C&amp;16XV AYUNTAMIENTO DE COMONDU
TESORERIA GENERAL MUNICIPAL
PRESUPUESTO DE EGRESOS  EJERCIDO 4TO TRIMESTRE 2017</oddHeader>
  </headerFooter>
  <ignoredErrors>
    <ignoredError sqref="G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zoomScalePageLayoutView="0" workbookViewId="0" topLeftCell="A1">
      <pane xSplit="4" ySplit="9" topLeftCell="E10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33" sqref="G33"/>
    </sheetView>
  </sheetViews>
  <sheetFormatPr defaultColWidth="9.140625" defaultRowHeight="15"/>
  <cols>
    <col min="1" max="1" width="2.7109375" style="22" customWidth="1"/>
    <col min="2" max="3" width="2.7109375" style="21" customWidth="1"/>
    <col min="4" max="4" width="46.140625" style="29" customWidth="1"/>
    <col min="5" max="5" width="11.7109375" style="22" bestFit="1" customWidth="1"/>
    <col min="6" max="7" width="10.421875" style="22" customWidth="1"/>
    <col min="8" max="8" width="11.28125" style="122" customWidth="1"/>
    <col min="9" max="9" width="11.28125" style="122" hidden="1" customWidth="1"/>
    <col min="10" max="10" width="9.8515625" style="122" hidden="1" customWidth="1"/>
    <col min="11" max="11" width="6.8515625" style="122" hidden="1" customWidth="1"/>
    <col min="12" max="12" width="9.8515625" style="22" customWidth="1"/>
    <col min="13" max="16384" width="9.140625" style="22" customWidth="1"/>
  </cols>
  <sheetData>
    <row r="1" spans="2:4" s="122" customFormat="1" ht="12.75">
      <c r="B1" s="123"/>
      <c r="C1" s="123"/>
      <c r="D1" s="37"/>
    </row>
    <row r="2" spans="2:4" s="122" customFormat="1" ht="12.75" hidden="1">
      <c r="B2" s="123"/>
      <c r="C2" s="123"/>
      <c r="D2" s="37"/>
    </row>
    <row r="3" spans="2:4" s="122" customFormat="1" ht="12.75" hidden="1">
      <c r="B3" s="123"/>
      <c r="C3" s="123"/>
      <c r="D3" s="37"/>
    </row>
    <row r="4" spans="2:4" s="122" customFormat="1" ht="12.75" hidden="1">
      <c r="B4" s="123"/>
      <c r="C4" s="123"/>
      <c r="D4" s="37"/>
    </row>
    <row r="5" spans="2:4" s="122" customFormat="1" ht="12.75" hidden="1">
      <c r="B5" s="123"/>
      <c r="C5" s="123"/>
      <c r="D5" s="37"/>
    </row>
    <row r="6" spans="2:4" s="122" customFormat="1" ht="12.75" hidden="1">
      <c r="B6" s="123"/>
      <c r="C6" s="123"/>
      <c r="D6" s="37"/>
    </row>
    <row r="7" spans="2:4" s="122" customFormat="1" ht="12.75" hidden="1">
      <c r="B7" s="123"/>
      <c r="C7" s="123"/>
      <c r="D7" s="37"/>
    </row>
    <row r="8" spans="2:9" s="122" customFormat="1" ht="12.75">
      <c r="B8" s="123"/>
      <c r="C8" s="123"/>
      <c r="D8" s="37"/>
      <c r="H8" s="124" t="s">
        <v>0</v>
      </c>
      <c r="I8" s="124" t="s">
        <v>417</v>
      </c>
    </row>
    <row r="9" spans="2:11" s="124" customFormat="1" ht="12.75">
      <c r="B9" s="125"/>
      <c r="C9" s="125"/>
      <c r="E9" s="124" t="s">
        <v>418</v>
      </c>
      <c r="F9" s="124" t="s">
        <v>419</v>
      </c>
      <c r="G9" s="124" t="s">
        <v>840</v>
      </c>
      <c r="H9" s="124" t="s">
        <v>839</v>
      </c>
      <c r="I9" s="124" t="s">
        <v>420</v>
      </c>
      <c r="J9" s="124" t="s">
        <v>421</v>
      </c>
      <c r="K9" s="124" t="s">
        <v>422</v>
      </c>
    </row>
    <row r="10" spans="2:3" s="124" customFormat="1" ht="12.75">
      <c r="B10" s="125"/>
      <c r="C10" s="125"/>
    </row>
    <row r="11" spans="1:10" s="129" customFormat="1" ht="12.75">
      <c r="A11" s="126" t="s">
        <v>803</v>
      </c>
      <c r="B11" s="127"/>
      <c r="C11" s="127"/>
      <c r="D11" s="126"/>
      <c r="E11" s="169">
        <f>SUM(E14,E33,E52,E58,E65,E69,E76)</f>
        <v>1345190</v>
      </c>
      <c r="F11" s="128">
        <f>SUM(F14,F33,F52,F58,F65,F69,F76)</f>
        <v>0</v>
      </c>
      <c r="G11" s="128">
        <f>SUM(G14,G33,G52,G58,G65,G69,G76)</f>
        <v>940001</v>
      </c>
      <c r="H11" s="128">
        <f>SUM(H14,H33,H52,H58,H65,H69,H76)</f>
        <v>2285191</v>
      </c>
      <c r="I11" s="129" t="e">
        <f>#REF!</f>
        <v>#REF!</v>
      </c>
      <c r="J11" s="129" t="e">
        <f>#REF!</f>
        <v>#REF!</v>
      </c>
    </row>
    <row r="12" spans="2:12" s="122" customFormat="1" ht="12.75">
      <c r="B12" s="123"/>
      <c r="C12" s="123"/>
      <c r="D12" s="37"/>
      <c r="E12" s="141"/>
      <c r="F12" s="37"/>
      <c r="G12" s="37"/>
      <c r="H12" s="37"/>
      <c r="I12" s="37"/>
      <c r="J12" s="37"/>
      <c r="K12" s="37"/>
      <c r="L12" s="37"/>
    </row>
    <row r="13" spans="2:12" s="122" customFormat="1" ht="12.75">
      <c r="B13" s="123"/>
      <c r="C13" s="123"/>
      <c r="D13" s="37"/>
      <c r="E13" s="141"/>
      <c r="F13" s="37"/>
      <c r="G13" s="37"/>
      <c r="H13" s="37"/>
      <c r="I13" s="37"/>
      <c r="J13" s="37"/>
      <c r="K13" s="37"/>
      <c r="L13" s="37"/>
    </row>
    <row r="14" spans="2:12" s="122" customFormat="1" ht="12.75">
      <c r="B14" s="130" t="s">
        <v>804</v>
      </c>
      <c r="C14" s="130"/>
      <c r="D14" s="42"/>
      <c r="E14" s="170">
        <f aca="true" t="shared" si="0" ref="E14:K14">SUM(E16:E30)</f>
        <v>1345190</v>
      </c>
      <c r="F14" s="131">
        <f t="shared" si="0"/>
        <v>0</v>
      </c>
      <c r="G14" s="131">
        <f t="shared" si="0"/>
        <v>940001</v>
      </c>
      <c r="H14" s="131">
        <f t="shared" si="0"/>
        <v>2285191</v>
      </c>
      <c r="I14" s="37">
        <f t="shared" si="0"/>
        <v>0</v>
      </c>
      <c r="J14" s="37">
        <f t="shared" si="0"/>
        <v>0</v>
      </c>
      <c r="K14" s="37">
        <f t="shared" si="0"/>
        <v>0</v>
      </c>
      <c r="L14" s="37"/>
    </row>
    <row r="15" spans="2:12" s="122" customFormat="1" ht="12.75">
      <c r="B15" s="123"/>
      <c r="C15" s="123"/>
      <c r="D15" s="37"/>
      <c r="E15" s="37"/>
      <c r="F15" s="37"/>
      <c r="G15" s="37"/>
      <c r="H15" s="37"/>
      <c r="I15" s="37"/>
      <c r="J15" s="37"/>
      <c r="K15" s="37"/>
      <c r="L15" s="37"/>
    </row>
    <row r="16" spans="2:12" s="122" customFormat="1" ht="12.75">
      <c r="B16" s="123"/>
      <c r="C16" s="123" t="s">
        <v>805</v>
      </c>
      <c r="D16" s="37"/>
      <c r="E16" s="141">
        <v>1345190</v>
      </c>
      <c r="F16" s="141">
        <v>0</v>
      </c>
      <c r="G16" s="141">
        <v>940001</v>
      </c>
      <c r="H16" s="37">
        <f>SUM(E16:G16)</f>
        <v>2285191</v>
      </c>
      <c r="I16" s="37"/>
      <c r="J16" s="37"/>
      <c r="K16" s="37"/>
      <c r="L16" s="37"/>
    </row>
    <row r="17" spans="2:12" s="122" customFormat="1" ht="12.75" hidden="1">
      <c r="B17" s="123"/>
      <c r="C17" s="123"/>
      <c r="D17" s="37"/>
      <c r="E17" s="37"/>
      <c r="F17" s="37"/>
      <c r="G17" s="37"/>
      <c r="H17" s="37"/>
      <c r="I17" s="37"/>
      <c r="J17" s="37"/>
      <c r="K17" s="37"/>
      <c r="L17" s="37"/>
    </row>
    <row r="18" spans="2:12" s="122" customFormat="1" ht="12.75" hidden="1">
      <c r="B18" s="123"/>
      <c r="C18" s="132" t="s">
        <v>806</v>
      </c>
      <c r="D18" s="133"/>
      <c r="E18" s="37"/>
      <c r="F18" s="37"/>
      <c r="G18" s="37"/>
      <c r="H18" s="37"/>
      <c r="I18" s="37"/>
      <c r="J18" s="37"/>
      <c r="K18" s="37"/>
      <c r="L18" s="37"/>
    </row>
    <row r="19" spans="2:12" s="122" customFormat="1" ht="12.75" hidden="1">
      <c r="B19" s="123"/>
      <c r="C19" s="123"/>
      <c r="D19" s="37"/>
      <c r="E19" s="37"/>
      <c r="F19" s="37"/>
      <c r="G19" s="37"/>
      <c r="H19" s="37"/>
      <c r="I19" s="37"/>
      <c r="J19" s="37"/>
      <c r="K19" s="37"/>
      <c r="L19" s="37"/>
    </row>
    <row r="20" spans="2:12" s="122" customFormat="1" ht="12.75" hidden="1">
      <c r="B20" s="123"/>
      <c r="C20" s="132" t="s">
        <v>807</v>
      </c>
      <c r="D20" s="133"/>
      <c r="E20" s="37"/>
      <c r="F20" s="37"/>
      <c r="G20" s="37"/>
      <c r="H20" s="37"/>
      <c r="I20" s="37"/>
      <c r="J20" s="37"/>
      <c r="K20" s="37"/>
      <c r="L20" s="37"/>
    </row>
    <row r="21" spans="2:12" s="122" customFormat="1" ht="12.75" hidden="1">
      <c r="B21" s="123"/>
      <c r="C21" s="123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122" customFormat="1" ht="12.75" hidden="1">
      <c r="B22" s="123"/>
      <c r="C22" s="132" t="s">
        <v>808</v>
      </c>
      <c r="D22" s="133"/>
      <c r="E22" s="37"/>
      <c r="F22" s="37"/>
      <c r="G22" s="37"/>
      <c r="H22" s="37"/>
      <c r="I22" s="37"/>
      <c r="J22" s="37"/>
      <c r="K22" s="37"/>
      <c r="L22" s="37"/>
    </row>
    <row r="23" spans="2:12" s="122" customFormat="1" ht="12.75" hidden="1">
      <c r="B23" s="123"/>
      <c r="C23" s="123"/>
      <c r="D23" s="37"/>
      <c r="E23" s="37"/>
      <c r="F23" s="37"/>
      <c r="G23" s="37"/>
      <c r="H23" s="37"/>
      <c r="I23" s="37"/>
      <c r="J23" s="37"/>
      <c r="K23" s="37"/>
      <c r="L23" s="37"/>
    </row>
    <row r="24" spans="2:12" s="122" customFormat="1" ht="12.75" hidden="1">
      <c r="B24" s="123"/>
      <c r="C24" s="132" t="s">
        <v>809</v>
      </c>
      <c r="D24" s="133"/>
      <c r="E24" s="37"/>
      <c r="F24" s="37"/>
      <c r="G24" s="37"/>
      <c r="H24" s="37"/>
      <c r="I24" s="37"/>
      <c r="J24" s="37"/>
      <c r="K24" s="37"/>
      <c r="L24" s="37"/>
    </row>
    <row r="25" spans="2:12" s="122" customFormat="1" ht="12.75" hidden="1">
      <c r="B25" s="123"/>
      <c r="C25" s="123"/>
      <c r="D25" s="37"/>
      <c r="E25" s="37"/>
      <c r="F25" s="37"/>
      <c r="G25" s="37"/>
      <c r="H25" s="37"/>
      <c r="I25" s="37"/>
      <c r="J25" s="37"/>
      <c r="K25" s="37"/>
      <c r="L25" s="37"/>
    </row>
    <row r="26" spans="2:12" s="122" customFormat="1" ht="12.75" hidden="1">
      <c r="B26" s="123"/>
      <c r="C26" s="132" t="s">
        <v>810</v>
      </c>
      <c r="D26" s="133"/>
      <c r="E26" s="37"/>
      <c r="F26" s="37"/>
      <c r="G26" s="37"/>
      <c r="H26" s="37"/>
      <c r="I26" s="37"/>
      <c r="J26" s="37"/>
      <c r="K26" s="37"/>
      <c r="L26" s="37"/>
    </row>
    <row r="27" spans="2:12" s="122" customFormat="1" ht="12.75" hidden="1">
      <c r="B27" s="123"/>
      <c r="C27" s="123"/>
      <c r="D27" s="37"/>
      <c r="E27" s="37"/>
      <c r="F27" s="37"/>
      <c r="G27" s="37"/>
      <c r="H27" s="37"/>
      <c r="I27" s="37"/>
      <c r="J27" s="37"/>
      <c r="K27" s="37"/>
      <c r="L27" s="37"/>
    </row>
    <row r="28" spans="2:12" s="122" customFormat="1" ht="12.75" hidden="1">
      <c r="B28" s="123"/>
      <c r="C28" s="132" t="s">
        <v>811</v>
      </c>
      <c r="D28" s="133"/>
      <c r="E28" s="37"/>
      <c r="F28" s="37"/>
      <c r="G28" s="37"/>
      <c r="H28" s="37"/>
      <c r="I28" s="37"/>
      <c r="J28" s="37"/>
      <c r="K28" s="37"/>
      <c r="L28" s="37"/>
    </row>
    <row r="29" spans="2:12" s="122" customFormat="1" ht="12.75" hidden="1">
      <c r="B29" s="123"/>
      <c r="C29" s="123"/>
      <c r="D29" s="37"/>
      <c r="E29" s="37"/>
      <c r="F29" s="37"/>
      <c r="G29" s="37"/>
      <c r="H29" s="37"/>
      <c r="I29" s="37"/>
      <c r="J29" s="37"/>
      <c r="K29" s="37"/>
      <c r="L29" s="37"/>
    </row>
    <row r="30" spans="2:12" s="122" customFormat="1" ht="12.75" hidden="1">
      <c r="B30" s="123"/>
      <c r="C30" s="132" t="s">
        <v>812</v>
      </c>
      <c r="D30" s="133"/>
      <c r="E30" s="37"/>
      <c r="F30" s="37"/>
      <c r="G30" s="37"/>
      <c r="H30" s="37"/>
      <c r="I30" s="37"/>
      <c r="J30" s="37"/>
      <c r="K30" s="37"/>
      <c r="L30" s="37"/>
    </row>
    <row r="31" spans="2:12" s="122" customFormat="1" ht="12.75" hidden="1">
      <c r="B31" s="123"/>
      <c r="C31" s="123"/>
      <c r="D31" s="37"/>
      <c r="E31" s="37"/>
      <c r="F31" s="37"/>
      <c r="G31" s="37"/>
      <c r="H31" s="37"/>
      <c r="I31" s="37"/>
      <c r="J31" s="37"/>
      <c r="K31" s="37"/>
      <c r="L31" s="37"/>
    </row>
    <row r="32" spans="2:12" s="122" customFormat="1" ht="12.75" hidden="1">
      <c r="B32" s="123"/>
      <c r="C32" s="123"/>
      <c r="D32" s="37"/>
      <c r="E32" s="37"/>
      <c r="F32" s="37"/>
      <c r="G32" s="37"/>
      <c r="H32" s="37"/>
      <c r="I32" s="37"/>
      <c r="J32" s="37"/>
      <c r="K32" s="37"/>
      <c r="L32" s="37"/>
    </row>
    <row r="33" spans="2:12" s="122" customFormat="1" ht="12.75">
      <c r="B33" s="130" t="s">
        <v>813</v>
      </c>
      <c r="C33" s="130"/>
      <c r="D33" s="42"/>
      <c r="E33" s="131">
        <f>SUM(E35:E50)</f>
        <v>0</v>
      </c>
      <c r="F33" s="131">
        <f>SUM(F35:F50)</f>
        <v>0</v>
      </c>
      <c r="G33" s="131">
        <f>SUM(G35:G50)</f>
        <v>0</v>
      </c>
      <c r="H33" s="131">
        <f>SUM(H35:H50)</f>
        <v>0</v>
      </c>
      <c r="I33" s="37"/>
      <c r="J33" s="37"/>
      <c r="K33" s="37"/>
      <c r="L33" s="37"/>
    </row>
    <row r="34" spans="2:12" s="122" customFormat="1" ht="12.75" hidden="1">
      <c r="B34" s="123"/>
      <c r="C34" s="123"/>
      <c r="D34" s="37"/>
      <c r="E34" s="37"/>
      <c r="F34" s="37"/>
      <c r="G34" s="37"/>
      <c r="H34" s="37"/>
      <c r="I34" s="37"/>
      <c r="J34" s="37"/>
      <c r="K34" s="37"/>
      <c r="L34" s="37"/>
    </row>
    <row r="35" spans="2:12" s="122" customFormat="1" ht="12.75">
      <c r="B35" s="123"/>
      <c r="C35" s="123" t="s">
        <v>814</v>
      </c>
      <c r="D35" s="37"/>
      <c r="E35" s="37">
        <v>0</v>
      </c>
      <c r="F35" s="37">
        <v>0</v>
      </c>
      <c r="G35" s="37">
        <v>0</v>
      </c>
      <c r="H35" s="37">
        <f>SUM(E35:G35)</f>
        <v>0</v>
      </c>
      <c r="I35" s="37"/>
      <c r="J35" s="37"/>
      <c r="K35" s="37"/>
      <c r="L35" s="37"/>
    </row>
    <row r="36" spans="2:12" s="122" customFormat="1" ht="12.75" hidden="1">
      <c r="B36" s="123"/>
      <c r="C36" s="123"/>
      <c r="D36" s="37"/>
      <c r="E36" s="37"/>
      <c r="F36" s="37"/>
      <c r="G36" s="37"/>
      <c r="H36" s="37"/>
      <c r="I36" s="37"/>
      <c r="J36" s="37"/>
      <c r="K36" s="37"/>
      <c r="L36" s="37"/>
    </row>
    <row r="37" spans="2:12" s="122" customFormat="1" ht="12.75" hidden="1">
      <c r="B37" s="123"/>
      <c r="C37" s="132" t="s">
        <v>815</v>
      </c>
      <c r="D37" s="133"/>
      <c r="E37" s="37"/>
      <c r="F37" s="37"/>
      <c r="G37" s="37"/>
      <c r="H37" s="37"/>
      <c r="I37" s="37"/>
      <c r="J37" s="37"/>
      <c r="K37" s="37"/>
      <c r="L37" s="37"/>
    </row>
    <row r="38" spans="2:12" s="122" customFormat="1" ht="12.75" hidden="1">
      <c r="B38" s="123"/>
      <c r="C38" s="123"/>
      <c r="D38" s="37"/>
      <c r="E38" s="37"/>
      <c r="F38" s="37"/>
      <c r="G38" s="37"/>
      <c r="H38" s="37"/>
      <c r="I38" s="37"/>
      <c r="J38" s="37"/>
      <c r="K38" s="37"/>
      <c r="L38" s="37"/>
    </row>
    <row r="39" spans="2:12" s="122" customFormat="1" ht="12.75" hidden="1">
      <c r="B39" s="123"/>
      <c r="C39" s="132" t="s">
        <v>816</v>
      </c>
      <c r="D39" s="133"/>
      <c r="E39" s="37"/>
      <c r="F39" s="37"/>
      <c r="G39" s="37"/>
      <c r="H39" s="37"/>
      <c r="I39" s="37"/>
      <c r="J39" s="37"/>
      <c r="K39" s="37"/>
      <c r="L39" s="37"/>
    </row>
    <row r="40" spans="2:12" s="122" customFormat="1" ht="12.75" hidden="1">
      <c r="B40" s="123"/>
      <c r="C40" s="123"/>
      <c r="D40" s="37"/>
      <c r="E40" s="37"/>
      <c r="F40" s="37"/>
      <c r="G40" s="37"/>
      <c r="H40" s="37"/>
      <c r="I40" s="37"/>
      <c r="J40" s="37"/>
      <c r="K40" s="37"/>
      <c r="L40" s="37"/>
    </row>
    <row r="41" spans="2:12" s="122" customFormat="1" ht="12.75" hidden="1">
      <c r="B41" s="123"/>
      <c r="C41" s="132" t="s">
        <v>817</v>
      </c>
      <c r="D41" s="133"/>
      <c r="E41" s="37"/>
      <c r="F41" s="37"/>
      <c r="G41" s="37"/>
      <c r="H41" s="37"/>
      <c r="I41" s="37"/>
      <c r="J41" s="37"/>
      <c r="K41" s="37"/>
      <c r="L41" s="37"/>
    </row>
    <row r="42" spans="2:12" s="122" customFormat="1" ht="12.75" hidden="1">
      <c r="B42" s="123"/>
      <c r="C42" s="123"/>
      <c r="D42" s="37"/>
      <c r="E42" s="37"/>
      <c r="F42" s="37"/>
      <c r="G42" s="37"/>
      <c r="H42" s="37"/>
      <c r="I42" s="37"/>
      <c r="J42" s="37"/>
      <c r="K42" s="37"/>
      <c r="L42" s="37"/>
    </row>
    <row r="43" spans="2:12" s="122" customFormat="1" ht="12.75" hidden="1">
      <c r="B43" s="123"/>
      <c r="C43" s="132" t="s">
        <v>818</v>
      </c>
      <c r="D43" s="133"/>
      <c r="E43" s="37"/>
      <c r="F43" s="37"/>
      <c r="G43" s="37"/>
      <c r="H43" s="37"/>
      <c r="I43" s="37"/>
      <c r="J43" s="37"/>
      <c r="K43" s="37"/>
      <c r="L43" s="37"/>
    </row>
    <row r="44" spans="2:12" s="122" customFormat="1" ht="12.75" hidden="1">
      <c r="B44" s="123"/>
      <c r="C44" s="123"/>
      <c r="D44" s="37"/>
      <c r="E44" s="37"/>
      <c r="F44" s="37"/>
      <c r="G44" s="37"/>
      <c r="H44" s="37"/>
      <c r="I44" s="37"/>
      <c r="J44" s="37"/>
      <c r="K44" s="37"/>
      <c r="L44" s="37"/>
    </row>
    <row r="45" spans="2:12" s="122" customFormat="1" ht="12.75" hidden="1">
      <c r="B45" s="123"/>
      <c r="C45" s="132" t="s">
        <v>819</v>
      </c>
      <c r="D45" s="133"/>
      <c r="E45" s="37"/>
      <c r="F45" s="37"/>
      <c r="G45" s="37"/>
      <c r="H45" s="37"/>
      <c r="I45" s="37"/>
      <c r="J45" s="37"/>
      <c r="K45" s="37"/>
      <c r="L45" s="37"/>
    </row>
    <row r="46" spans="2:12" s="122" customFormat="1" ht="12.75" hidden="1">
      <c r="B46" s="123"/>
      <c r="C46" s="123"/>
      <c r="D46" s="37"/>
      <c r="E46" s="37"/>
      <c r="F46" s="37"/>
      <c r="G46" s="37"/>
      <c r="H46" s="37"/>
      <c r="I46" s="37"/>
      <c r="J46" s="37"/>
      <c r="K46" s="37"/>
      <c r="L46" s="37"/>
    </row>
    <row r="47" spans="2:12" s="122" customFormat="1" ht="12.75" hidden="1">
      <c r="B47" s="123"/>
      <c r="C47" s="132" t="s">
        <v>820</v>
      </c>
      <c r="D47" s="133"/>
      <c r="E47" s="37"/>
      <c r="F47" s="37"/>
      <c r="G47" s="37"/>
      <c r="H47" s="37"/>
      <c r="I47" s="37"/>
      <c r="J47" s="37"/>
      <c r="K47" s="37"/>
      <c r="L47" s="37"/>
    </row>
    <row r="48" spans="2:12" s="122" customFormat="1" ht="12.75" hidden="1">
      <c r="B48" s="123"/>
      <c r="C48" s="132" t="s">
        <v>821</v>
      </c>
      <c r="D48" s="133"/>
      <c r="E48" s="37"/>
      <c r="F48" s="37"/>
      <c r="G48" s="37"/>
      <c r="H48" s="37"/>
      <c r="I48" s="37"/>
      <c r="J48" s="37"/>
      <c r="K48" s="37"/>
      <c r="L48" s="37"/>
    </row>
    <row r="49" spans="2:12" s="122" customFormat="1" ht="12.75" hidden="1">
      <c r="B49" s="123"/>
      <c r="C49" s="123"/>
      <c r="D49" s="37"/>
      <c r="E49" s="37"/>
      <c r="F49" s="37"/>
      <c r="G49" s="37"/>
      <c r="H49" s="37"/>
      <c r="I49" s="37"/>
      <c r="J49" s="37"/>
      <c r="K49" s="37"/>
      <c r="L49" s="37"/>
    </row>
    <row r="50" spans="2:12" s="122" customFormat="1" ht="12.75" hidden="1">
      <c r="B50" s="123"/>
      <c r="C50" s="132" t="s">
        <v>822</v>
      </c>
      <c r="D50" s="133"/>
      <c r="E50" s="37"/>
      <c r="F50" s="37"/>
      <c r="G50" s="37"/>
      <c r="H50" s="37"/>
      <c r="I50" s="37"/>
      <c r="J50" s="37"/>
      <c r="K50" s="37"/>
      <c r="L50" s="37"/>
    </row>
    <row r="51" spans="2:12" s="122" customFormat="1" ht="12.75" hidden="1">
      <c r="B51" s="123"/>
      <c r="C51" s="123"/>
      <c r="D51" s="37"/>
      <c r="E51" s="37"/>
      <c r="F51" s="37"/>
      <c r="G51" s="37"/>
      <c r="H51" s="37"/>
      <c r="I51" s="37"/>
      <c r="J51" s="37"/>
      <c r="K51" s="37"/>
      <c r="L51" s="37"/>
    </row>
    <row r="52" spans="2:12" s="122" customFormat="1" ht="12.75" hidden="1">
      <c r="B52" s="134" t="s">
        <v>823</v>
      </c>
      <c r="C52" s="134"/>
      <c r="D52" s="135"/>
      <c r="E52" s="37">
        <f>SUM(E54:E56)</f>
        <v>0</v>
      </c>
      <c r="F52" s="37">
        <f>SUM(F54:F56)</f>
        <v>0</v>
      </c>
      <c r="G52" s="37"/>
      <c r="H52" s="37">
        <f>SUM(H54:H56)</f>
        <v>0</v>
      </c>
      <c r="I52" s="37"/>
      <c r="J52" s="37"/>
      <c r="K52" s="37"/>
      <c r="L52" s="37"/>
    </row>
    <row r="53" spans="2:12" s="122" customFormat="1" ht="12.75" hidden="1">
      <c r="B53" s="123"/>
      <c r="C53" s="123"/>
      <c r="D53" s="37"/>
      <c r="E53" s="37"/>
      <c r="F53" s="37"/>
      <c r="G53" s="37"/>
      <c r="H53" s="37"/>
      <c r="I53" s="37"/>
      <c r="J53" s="37"/>
      <c r="K53" s="37"/>
      <c r="L53" s="37"/>
    </row>
    <row r="54" spans="2:12" s="122" customFormat="1" ht="12.75" hidden="1">
      <c r="B54" s="123"/>
      <c r="C54" s="123"/>
      <c r="D54" s="133" t="s">
        <v>824</v>
      </c>
      <c r="E54" s="37"/>
      <c r="F54" s="37"/>
      <c r="G54" s="37"/>
      <c r="H54" s="37"/>
      <c r="I54" s="37"/>
      <c r="J54" s="37"/>
      <c r="K54" s="37"/>
      <c r="L54" s="37"/>
    </row>
    <row r="55" spans="2:12" s="122" customFormat="1" ht="12.75" hidden="1">
      <c r="B55" s="123"/>
      <c r="C55" s="123"/>
      <c r="D55" s="37"/>
      <c r="E55" s="37"/>
      <c r="F55" s="37"/>
      <c r="G55" s="37"/>
      <c r="H55" s="37"/>
      <c r="I55" s="37"/>
      <c r="J55" s="37"/>
      <c r="K55" s="37"/>
      <c r="L55" s="37"/>
    </row>
    <row r="56" spans="2:12" s="122" customFormat="1" ht="12.75" hidden="1">
      <c r="B56" s="123"/>
      <c r="C56" s="123"/>
      <c r="D56" s="133" t="s">
        <v>825</v>
      </c>
      <c r="E56" s="37"/>
      <c r="F56" s="37"/>
      <c r="G56" s="37"/>
      <c r="H56" s="37"/>
      <c r="I56" s="37"/>
      <c r="J56" s="37"/>
      <c r="K56" s="37"/>
      <c r="L56" s="37"/>
    </row>
    <row r="57" spans="2:12" s="122" customFormat="1" ht="12.75" hidden="1">
      <c r="B57" s="123"/>
      <c r="C57" s="123"/>
      <c r="D57" s="37"/>
      <c r="E57" s="37"/>
      <c r="F57" s="37"/>
      <c r="G57" s="37"/>
      <c r="H57" s="37"/>
      <c r="I57" s="37"/>
      <c r="J57" s="37"/>
      <c r="K57" s="37"/>
      <c r="L57" s="37"/>
    </row>
    <row r="58" spans="2:11" s="42" customFormat="1" ht="12">
      <c r="B58" s="32" t="s">
        <v>826</v>
      </c>
      <c r="E58" s="42">
        <f>SUM(E60:E63)</f>
        <v>0</v>
      </c>
      <c r="F58" s="42">
        <f>SUM(F60:F63)</f>
        <v>0</v>
      </c>
      <c r="G58" s="42">
        <f>SUM(G60:G63)</f>
        <v>0</v>
      </c>
      <c r="H58" s="42">
        <f>SUM(H60:H63)</f>
        <v>0</v>
      </c>
      <c r="K58" s="136"/>
    </row>
    <row r="59" spans="2:11" s="42" customFormat="1" ht="12" hidden="1">
      <c r="B59" s="130"/>
      <c r="C59" s="32"/>
      <c r="K59" s="136"/>
    </row>
    <row r="60" spans="2:11" s="29" customFormat="1" ht="11.25">
      <c r="B60" s="21"/>
      <c r="C60" s="21"/>
      <c r="D60" s="29" t="s">
        <v>827</v>
      </c>
      <c r="E60" s="37">
        <v>0</v>
      </c>
      <c r="F60" s="37">
        <v>0</v>
      </c>
      <c r="G60" s="37">
        <v>0</v>
      </c>
      <c r="H60" s="37">
        <f>SUM(E60:G60)</f>
        <v>0</v>
      </c>
      <c r="I60" s="37">
        <v>20000000</v>
      </c>
      <c r="J60" s="37">
        <f>I60-H60</f>
        <v>20000000</v>
      </c>
      <c r="K60" s="137">
        <f>J60/I60</f>
        <v>1</v>
      </c>
    </row>
    <row r="61" spans="2:11" s="37" customFormat="1" ht="11.25" hidden="1">
      <c r="B61" s="21"/>
      <c r="C61" s="21"/>
      <c r="K61" s="137"/>
    </row>
    <row r="62" spans="2:11" s="29" customFormat="1" ht="11.25" hidden="1">
      <c r="B62" s="21"/>
      <c r="C62" s="21"/>
      <c r="H62" s="37"/>
      <c r="I62" s="37"/>
      <c r="J62" s="37"/>
      <c r="K62" s="37"/>
    </row>
    <row r="63" spans="2:11" s="29" customFormat="1" ht="11.25" hidden="1">
      <c r="B63" s="21"/>
      <c r="C63" s="21"/>
      <c r="D63" s="29" t="s">
        <v>828</v>
      </c>
      <c r="H63" s="37"/>
      <c r="I63" s="37"/>
      <c r="J63" s="37"/>
      <c r="K63" s="37"/>
    </row>
    <row r="64" spans="2:11" s="29" customFormat="1" ht="11.25" hidden="1">
      <c r="B64" s="21"/>
      <c r="C64" s="21"/>
      <c r="H64" s="37"/>
      <c r="I64" s="37"/>
      <c r="J64" s="37"/>
      <c r="K64" s="37"/>
    </row>
    <row r="65" spans="2:11" s="29" customFormat="1" ht="12" hidden="1">
      <c r="B65" s="54" t="s">
        <v>829</v>
      </c>
      <c r="C65" s="54"/>
      <c r="D65" s="102"/>
      <c r="E65" s="29">
        <f aca="true" t="shared" si="1" ref="E65:K65">SUM(E67:E68)</f>
        <v>0</v>
      </c>
      <c r="F65" s="29">
        <f t="shared" si="1"/>
        <v>0</v>
      </c>
      <c r="H65" s="29">
        <f t="shared" si="1"/>
        <v>0</v>
      </c>
      <c r="I65" s="29">
        <f t="shared" si="1"/>
        <v>0</v>
      </c>
      <c r="J65" s="29">
        <f t="shared" si="1"/>
        <v>0</v>
      </c>
      <c r="K65" s="29">
        <f t="shared" si="1"/>
        <v>0</v>
      </c>
    </row>
    <row r="66" spans="2:11" s="29" customFormat="1" ht="11.25" hidden="1">
      <c r="B66" s="21"/>
      <c r="C66" s="21"/>
      <c r="H66" s="37"/>
      <c r="I66" s="37"/>
      <c r="J66" s="37"/>
      <c r="K66" s="37"/>
    </row>
    <row r="67" spans="2:11" s="29" customFormat="1" ht="11.25" hidden="1">
      <c r="B67" s="21"/>
      <c r="C67" s="40" t="s">
        <v>830</v>
      </c>
      <c r="D67" s="35"/>
      <c r="H67" s="37"/>
      <c r="I67" s="37"/>
      <c r="J67" s="37"/>
      <c r="K67" s="37"/>
    </row>
    <row r="68" spans="2:11" s="29" customFormat="1" ht="11.25" hidden="1">
      <c r="B68" s="21"/>
      <c r="C68" s="21"/>
      <c r="H68" s="37"/>
      <c r="I68" s="37"/>
      <c r="J68" s="37"/>
      <c r="K68" s="37"/>
    </row>
    <row r="69" spans="2:11" s="29" customFormat="1" ht="12" hidden="1">
      <c r="B69" s="54" t="s">
        <v>831</v>
      </c>
      <c r="C69" s="54"/>
      <c r="D69" s="102"/>
      <c r="E69" s="29">
        <f>SUM(E71:E74)</f>
        <v>0</v>
      </c>
      <c r="F69" s="29">
        <f>SUM(F71:F74)</f>
        <v>0</v>
      </c>
      <c r="H69" s="29">
        <f>SUM(H71:H74)</f>
        <v>0</v>
      </c>
      <c r="I69" s="37"/>
      <c r="J69" s="37"/>
      <c r="K69" s="37"/>
    </row>
    <row r="70" spans="2:11" s="29" customFormat="1" ht="11.25" hidden="1">
      <c r="B70" s="21"/>
      <c r="C70" s="21"/>
      <c r="H70" s="37"/>
      <c r="I70" s="37"/>
      <c r="J70" s="37"/>
      <c r="K70" s="37"/>
    </row>
    <row r="71" spans="2:11" s="29" customFormat="1" ht="11.25" hidden="1">
      <c r="B71" s="21"/>
      <c r="C71" s="40" t="s">
        <v>832</v>
      </c>
      <c r="D71" s="35"/>
      <c r="H71" s="37"/>
      <c r="I71" s="37"/>
      <c r="J71" s="37"/>
      <c r="K71" s="37"/>
    </row>
    <row r="72" spans="2:11" s="29" customFormat="1" ht="11.25" hidden="1">
      <c r="B72" s="21"/>
      <c r="C72" s="21"/>
      <c r="H72" s="37"/>
      <c r="I72" s="37"/>
      <c r="J72" s="37"/>
      <c r="K72" s="37"/>
    </row>
    <row r="73" spans="2:11" s="29" customFormat="1" ht="11.25" hidden="1">
      <c r="B73" s="21"/>
      <c r="C73" s="40" t="s">
        <v>833</v>
      </c>
      <c r="D73" s="35"/>
      <c r="H73" s="37"/>
      <c r="I73" s="37"/>
      <c r="J73" s="37"/>
      <c r="K73" s="37"/>
    </row>
    <row r="74" spans="2:11" s="29" customFormat="1" ht="11.25" hidden="1">
      <c r="B74" s="21"/>
      <c r="C74" s="40" t="s">
        <v>834</v>
      </c>
      <c r="D74" s="35"/>
      <c r="H74" s="37"/>
      <c r="I74" s="37"/>
      <c r="J74" s="37"/>
      <c r="K74" s="37"/>
    </row>
    <row r="75" spans="2:11" s="29" customFormat="1" ht="11.25" hidden="1">
      <c r="B75" s="21"/>
      <c r="C75" s="21"/>
      <c r="H75" s="37"/>
      <c r="I75" s="37"/>
      <c r="J75" s="37"/>
      <c r="K75" s="37"/>
    </row>
    <row r="76" spans="2:11" s="34" customFormat="1" ht="12" hidden="1">
      <c r="B76" s="32"/>
      <c r="C76" s="32" t="s">
        <v>835</v>
      </c>
      <c r="E76" s="34">
        <f>SUM(E78)</f>
        <v>0</v>
      </c>
      <c r="F76" s="34">
        <f>SUM(F78)</f>
        <v>0</v>
      </c>
      <c r="H76" s="34">
        <f>SUM(H78)</f>
        <v>0</v>
      </c>
      <c r="I76" s="42"/>
      <c r="J76" s="42"/>
      <c r="K76" s="42"/>
    </row>
    <row r="77" spans="2:11" s="29" customFormat="1" ht="11.25" hidden="1">
      <c r="B77" s="21"/>
      <c r="C77" s="21"/>
      <c r="H77" s="37"/>
      <c r="I77" s="37"/>
      <c r="J77" s="37"/>
      <c r="K77" s="37"/>
    </row>
    <row r="78" spans="2:11" s="29" customFormat="1" ht="11.25" hidden="1">
      <c r="B78" s="21"/>
      <c r="C78" s="21"/>
      <c r="D78" s="29" t="s">
        <v>836</v>
      </c>
      <c r="H78" s="37">
        <f>SUM(E78:F78)</f>
        <v>0</v>
      </c>
      <c r="I78" s="37"/>
      <c r="J78" s="37"/>
      <c r="K78" s="37"/>
    </row>
    <row r="79" spans="2:11" s="29" customFormat="1" ht="11.25">
      <c r="B79" s="21"/>
      <c r="C79" s="21"/>
      <c r="H79" s="37"/>
      <c r="I79" s="37"/>
      <c r="J79" s="37"/>
      <c r="K79" s="37"/>
    </row>
    <row r="80" spans="2:11" s="29" customFormat="1" ht="11.25">
      <c r="B80" s="21"/>
      <c r="C80" s="21"/>
      <c r="H80" s="37"/>
      <c r="I80" s="37"/>
      <c r="J80" s="37"/>
      <c r="K80" s="37"/>
    </row>
    <row r="81" spans="2:11" s="29" customFormat="1" ht="11.25">
      <c r="B81" s="21"/>
      <c r="C81" s="21"/>
      <c r="H81" s="37"/>
      <c r="I81" s="37"/>
      <c r="J81" s="37"/>
      <c r="K81" s="37"/>
    </row>
    <row r="82" spans="2:11" s="29" customFormat="1" ht="11.25">
      <c r="B82" s="21"/>
      <c r="C82" s="21"/>
      <c r="H82" s="37"/>
      <c r="I82" s="37"/>
      <c r="J82" s="37"/>
      <c r="K82" s="37"/>
    </row>
    <row r="83" spans="2:11" s="29" customFormat="1" ht="11.25">
      <c r="B83" s="21"/>
      <c r="C83" s="21"/>
      <c r="H83" s="37"/>
      <c r="I83" s="37"/>
      <c r="J83" s="37"/>
      <c r="K83" s="37"/>
    </row>
    <row r="84" spans="2:11" s="29" customFormat="1" ht="11.25">
      <c r="B84" s="21"/>
      <c r="C84" s="21"/>
      <c r="H84" s="37"/>
      <c r="I84" s="37"/>
      <c r="J84" s="37"/>
      <c r="K84" s="37"/>
    </row>
    <row r="85" spans="2:11" s="29" customFormat="1" ht="11.25">
      <c r="B85" s="21"/>
      <c r="C85" s="21"/>
      <c r="H85" s="37"/>
      <c r="I85" s="37"/>
      <c r="J85" s="37"/>
      <c r="K85" s="37"/>
    </row>
    <row r="86" spans="2:11" s="29" customFormat="1" ht="11.25">
      <c r="B86" s="21"/>
      <c r="C86" s="21"/>
      <c r="H86" s="37"/>
      <c r="I86" s="37"/>
      <c r="J86" s="37"/>
      <c r="K86" s="37"/>
    </row>
    <row r="87" spans="2:11" s="29" customFormat="1" ht="11.25">
      <c r="B87" s="21"/>
      <c r="C87" s="21"/>
      <c r="H87" s="37"/>
      <c r="I87" s="37"/>
      <c r="J87" s="37"/>
      <c r="K87" s="37"/>
    </row>
    <row r="88" spans="2:11" s="29" customFormat="1" ht="11.25">
      <c r="B88" s="21"/>
      <c r="C88" s="21"/>
      <c r="H88" s="37"/>
      <c r="I88" s="37"/>
      <c r="J88" s="37"/>
      <c r="K88" s="37"/>
    </row>
    <row r="89" spans="2:11" s="29" customFormat="1" ht="11.25">
      <c r="B89" s="21"/>
      <c r="C89" s="21"/>
      <c r="H89" s="37"/>
      <c r="I89" s="37"/>
      <c r="J89" s="37"/>
      <c r="K89" s="37"/>
    </row>
    <row r="90" spans="2:11" s="29" customFormat="1" ht="11.25">
      <c r="B90" s="21"/>
      <c r="C90" s="21"/>
      <c r="H90" s="37"/>
      <c r="I90" s="37"/>
      <c r="J90" s="37"/>
      <c r="K90" s="37"/>
    </row>
    <row r="91" spans="2:11" s="29" customFormat="1" ht="11.25">
      <c r="B91" s="21"/>
      <c r="C91" s="21"/>
      <c r="H91" s="37"/>
      <c r="I91" s="37"/>
      <c r="J91" s="37"/>
      <c r="K91" s="37"/>
    </row>
    <row r="92" spans="2:11" s="29" customFormat="1" ht="11.25">
      <c r="B92" s="21"/>
      <c r="C92" s="21"/>
      <c r="H92" s="37"/>
      <c r="I92" s="37"/>
      <c r="J92" s="37"/>
      <c r="K92" s="37"/>
    </row>
    <row r="93" spans="2:11" s="29" customFormat="1" ht="11.25">
      <c r="B93" s="21"/>
      <c r="C93" s="21"/>
      <c r="H93" s="37"/>
      <c r="I93" s="37"/>
      <c r="J93" s="37"/>
      <c r="K93" s="37"/>
    </row>
    <row r="94" spans="2:11" s="29" customFormat="1" ht="11.25">
      <c r="B94" s="21"/>
      <c r="C94" s="21"/>
      <c r="H94" s="37"/>
      <c r="I94" s="37"/>
      <c r="J94" s="37"/>
      <c r="K94" s="37"/>
    </row>
    <row r="95" spans="2:11" s="29" customFormat="1" ht="11.25">
      <c r="B95" s="21"/>
      <c r="C95" s="21"/>
      <c r="H95" s="37"/>
      <c r="I95" s="37"/>
      <c r="J95" s="37"/>
      <c r="K95" s="37"/>
    </row>
    <row r="96" spans="2:11" s="29" customFormat="1" ht="11.25">
      <c r="B96" s="21"/>
      <c r="C96" s="21"/>
      <c r="H96" s="37"/>
      <c r="I96" s="37"/>
      <c r="J96" s="37"/>
      <c r="K96" s="37"/>
    </row>
    <row r="97" spans="2:11" s="29" customFormat="1" ht="11.25">
      <c r="B97" s="21"/>
      <c r="C97" s="21"/>
      <c r="H97" s="37"/>
      <c r="I97" s="37"/>
      <c r="J97" s="37"/>
      <c r="K97" s="37"/>
    </row>
    <row r="98" spans="2:11" s="29" customFormat="1" ht="11.25">
      <c r="B98" s="21"/>
      <c r="C98" s="21"/>
      <c r="H98" s="37"/>
      <c r="I98" s="37"/>
      <c r="J98" s="37"/>
      <c r="K98" s="37"/>
    </row>
    <row r="99" spans="2:11" s="29" customFormat="1" ht="11.25">
      <c r="B99" s="21"/>
      <c r="C99" s="21"/>
      <c r="H99" s="37"/>
      <c r="I99" s="37"/>
      <c r="J99" s="37"/>
      <c r="K99" s="37"/>
    </row>
    <row r="100" spans="2:11" s="29" customFormat="1" ht="11.25">
      <c r="B100" s="21"/>
      <c r="C100" s="21"/>
      <c r="H100" s="37"/>
      <c r="I100" s="37"/>
      <c r="J100" s="37"/>
      <c r="K100" s="37"/>
    </row>
    <row r="101" spans="2:11" s="29" customFormat="1" ht="11.25">
      <c r="B101" s="21"/>
      <c r="C101" s="21"/>
      <c r="H101" s="37"/>
      <c r="I101" s="37"/>
      <c r="J101" s="37"/>
      <c r="K101" s="37"/>
    </row>
    <row r="102" spans="2:11" s="29" customFormat="1" ht="11.25">
      <c r="B102" s="21"/>
      <c r="C102" s="21"/>
      <c r="H102" s="37"/>
      <c r="I102" s="37"/>
      <c r="J102" s="37"/>
      <c r="K102" s="37"/>
    </row>
    <row r="103" spans="2:11" s="29" customFormat="1" ht="11.25">
      <c r="B103" s="21"/>
      <c r="C103" s="21"/>
      <c r="H103" s="37"/>
      <c r="I103" s="37"/>
      <c r="J103" s="37"/>
      <c r="K103" s="37"/>
    </row>
    <row r="104" spans="2:11" s="29" customFormat="1" ht="11.25">
      <c r="B104" s="21"/>
      <c r="C104" s="21"/>
      <c r="H104" s="37"/>
      <c r="I104" s="37"/>
      <c r="J104" s="37"/>
      <c r="K104" s="37"/>
    </row>
    <row r="105" spans="2:11" s="29" customFormat="1" ht="11.25">
      <c r="B105" s="21"/>
      <c r="C105" s="21"/>
      <c r="H105" s="37"/>
      <c r="I105" s="37"/>
      <c r="J105" s="37"/>
      <c r="K105" s="37"/>
    </row>
    <row r="106" spans="2:11" s="29" customFormat="1" ht="11.25">
      <c r="B106" s="21"/>
      <c r="C106" s="21"/>
      <c r="H106" s="37"/>
      <c r="I106" s="37"/>
      <c r="J106" s="37"/>
      <c r="K106" s="37"/>
    </row>
    <row r="107" spans="2:11" s="29" customFormat="1" ht="11.25">
      <c r="B107" s="21"/>
      <c r="C107" s="21"/>
      <c r="H107" s="37"/>
      <c r="I107" s="37"/>
      <c r="J107" s="37"/>
      <c r="K107" s="37"/>
    </row>
    <row r="108" spans="2:11" s="29" customFormat="1" ht="11.25">
      <c r="B108" s="21"/>
      <c r="C108" s="21"/>
      <c r="H108" s="37"/>
      <c r="I108" s="37"/>
      <c r="J108" s="37"/>
      <c r="K108" s="37"/>
    </row>
    <row r="109" spans="2:11" s="29" customFormat="1" ht="11.25">
      <c r="B109" s="21"/>
      <c r="C109" s="21"/>
      <c r="H109" s="37"/>
      <c r="I109" s="37"/>
      <c r="J109" s="37"/>
      <c r="K109" s="37"/>
    </row>
    <row r="110" spans="2:11" s="29" customFormat="1" ht="11.25">
      <c r="B110" s="21"/>
      <c r="C110" s="21"/>
      <c r="H110" s="37"/>
      <c r="I110" s="37"/>
      <c r="J110" s="37"/>
      <c r="K110" s="37"/>
    </row>
    <row r="111" spans="2:11" s="29" customFormat="1" ht="11.25">
      <c r="B111" s="21"/>
      <c r="C111" s="21"/>
      <c r="H111" s="37"/>
      <c r="I111" s="37"/>
      <c r="J111" s="37"/>
      <c r="K111" s="37"/>
    </row>
    <row r="112" spans="2:11" s="29" customFormat="1" ht="11.25">
      <c r="B112" s="21"/>
      <c r="C112" s="21"/>
      <c r="H112" s="37"/>
      <c r="I112" s="37"/>
      <c r="J112" s="37"/>
      <c r="K112" s="37"/>
    </row>
    <row r="113" spans="2:11" s="29" customFormat="1" ht="11.25">
      <c r="B113" s="21"/>
      <c r="C113" s="21"/>
      <c r="H113" s="37"/>
      <c r="I113" s="37"/>
      <c r="J113" s="37"/>
      <c r="K113" s="37"/>
    </row>
    <row r="114" spans="2:11" s="29" customFormat="1" ht="11.25">
      <c r="B114" s="21"/>
      <c r="C114" s="21"/>
      <c r="H114" s="37"/>
      <c r="I114" s="37"/>
      <c r="J114" s="37"/>
      <c r="K114" s="37"/>
    </row>
    <row r="115" spans="2:11" s="29" customFormat="1" ht="11.25">
      <c r="B115" s="21"/>
      <c r="C115" s="21"/>
      <c r="H115" s="37"/>
      <c r="I115" s="37"/>
      <c r="J115" s="37"/>
      <c r="K115" s="37"/>
    </row>
    <row r="116" spans="2:11" s="29" customFormat="1" ht="11.25">
      <c r="B116" s="21"/>
      <c r="C116" s="21"/>
      <c r="H116" s="37"/>
      <c r="I116" s="37"/>
      <c r="J116" s="37"/>
      <c r="K116" s="37"/>
    </row>
    <row r="117" spans="2:11" s="29" customFormat="1" ht="11.25">
      <c r="B117" s="21"/>
      <c r="C117" s="21"/>
      <c r="H117" s="37"/>
      <c r="I117" s="37"/>
      <c r="J117" s="37"/>
      <c r="K117" s="37"/>
    </row>
    <row r="118" spans="2:11" s="29" customFormat="1" ht="11.25">
      <c r="B118" s="21"/>
      <c r="C118" s="21"/>
      <c r="H118" s="37"/>
      <c r="I118" s="37"/>
      <c r="J118" s="37"/>
      <c r="K118" s="37"/>
    </row>
    <row r="119" spans="2:11" s="29" customFormat="1" ht="11.25">
      <c r="B119" s="21"/>
      <c r="C119" s="21"/>
      <c r="H119" s="37"/>
      <c r="I119" s="37"/>
      <c r="J119" s="37"/>
      <c r="K119" s="37"/>
    </row>
    <row r="120" spans="2:11" s="29" customFormat="1" ht="11.25">
      <c r="B120" s="21"/>
      <c r="C120" s="21"/>
      <c r="H120" s="37"/>
      <c r="I120" s="37"/>
      <c r="J120" s="37"/>
      <c r="K120" s="37"/>
    </row>
    <row r="121" spans="2:11" s="29" customFormat="1" ht="11.25">
      <c r="B121" s="21"/>
      <c r="C121" s="21"/>
      <c r="H121" s="37"/>
      <c r="I121" s="37"/>
      <c r="J121" s="37"/>
      <c r="K121" s="37"/>
    </row>
  </sheetData>
  <sheetProtection/>
  <printOptions horizontalCentered="1"/>
  <pageMargins left="0.7086614173228347" right="0.7480314960629921" top="1.1023622047244095" bottom="0.984251968503937" header="0.15748031496062992" footer="0.5118110236220472"/>
  <pageSetup fitToHeight="1" fitToWidth="1" horizontalDpi="300" verticalDpi="300" orientation="landscape" r:id="rId1"/>
  <headerFooter alignWithMargins="0">
    <oddHeader>&amp;C&amp;16XV AYUNTAMIENTO DE COMONDU
TESORERIA GENERAL MUNICIPAL
PRESUPUESTO DE EGRESOS EJERCIDO 2017</oddHeader>
  </headerFooter>
  <ignoredErrors>
    <ignoredError sqref="E11:F15 E17:F34 E36:F59 H11:H15 G11:G15 H16:H79 G17:G60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9" sqref="F3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Contabilidad</cp:lastModifiedBy>
  <cp:lastPrinted>2018-03-15T21:10:25Z</cp:lastPrinted>
  <dcterms:created xsi:type="dcterms:W3CDTF">2015-06-10T14:27:21Z</dcterms:created>
  <dcterms:modified xsi:type="dcterms:W3CDTF">2018-03-15T21:10:32Z</dcterms:modified>
  <cp:category/>
  <cp:version/>
  <cp:contentType/>
  <cp:contentStatus/>
</cp:coreProperties>
</file>